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659" activeTab="6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</sheets>
  <externalReferences>
    <externalReference r:id="rId10"/>
  </externalReferences>
  <definedNames>
    <definedName name="_xlnm.Print_Area" localSheetId="6">'A7'!$A$1:$O$71</definedName>
  </definedNames>
  <calcPr fullCalcOnLoad="1"/>
</workbook>
</file>

<file path=xl/sharedStrings.xml><?xml version="1.0" encoding="utf-8"?>
<sst xmlns="http://schemas.openxmlformats.org/spreadsheetml/2006/main" count="368" uniqueCount="257">
  <si>
    <t>16)</t>
  </si>
  <si>
    <t>Corporate Proposal</t>
  </si>
  <si>
    <t>17)</t>
  </si>
  <si>
    <t>Group Borrowings</t>
  </si>
  <si>
    <t>30/06/2004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</si>
  <si>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</si>
  <si>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</si>
  <si>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</si>
  <si>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</si>
  <si>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</si>
  <si>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Thai Baht</t>
  </si>
  <si>
    <t>Singapore Dollars</t>
  </si>
  <si>
    <t>18)</t>
  </si>
  <si>
    <t>Off Balance Sheet Financial Instrument</t>
  </si>
  <si>
    <t>19)</t>
  </si>
  <si>
    <t>Material Litigation</t>
  </si>
  <si>
    <t>20)</t>
  </si>
  <si>
    <t>Comparison with the preceding Quarterly Result</t>
  </si>
  <si>
    <t>21)</t>
  </si>
  <si>
    <t>Review Of Performance</t>
  </si>
  <si>
    <t>22)</t>
  </si>
  <si>
    <t>Commentary on the Outlook for the Group</t>
  </si>
  <si>
    <t>23)</t>
  </si>
  <si>
    <t>Variance from Profit Forecast &amp; Shortfall on Profit Guarantee</t>
  </si>
  <si>
    <t>There is no profit forecast nor profit guarantee issued by the Group.</t>
  </si>
  <si>
    <t>24)</t>
  </si>
  <si>
    <t>Dividend</t>
  </si>
  <si>
    <t>25)</t>
  </si>
  <si>
    <t>Earnings Per Share</t>
  </si>
  <si>
    <t>BY ORDER OF THE BOARD</t>
  </si>
  <si>
    <t>Lim Lai Huat</t>
  </si>
  <si>
    <t>Group Managing Director</t>
  </si>
  <si>
    <t>Johor Bahru</t>
  </si>
  <si>
    <t>CHANGHUAT CORPORATION BERHAD</t>
  </si>
  <si>
    <t>Malaysia</t>
  </si>
  <si>
    <t>Singapore</t>
  </si>
  <si>
    <t>TOTAL</t>
  </si>
  <si>
    <t>Taxation</t>
  </si>
  <si>
    <t>Share capital</t>
  </si>
  <si>
    <t>Share premium</t>
  </si>
  <si>
    <t>Total</t>
  </si>
  <si>
    <t>Fixed asset written off</t>
  </si>
  <si>
    <t>Revenue</t>
  </si>
  <si>
    <t>Other operating income</t>
  </si>
  <si>
    <t xml:space="preserve">Share </t>
  </si>
  <si>
    <t>capital</t>
  </si>
  <si>
    <t>reserve</t>
  </si>
  <si>
    <t xml:space="preserve">Translation </t>
  </si>
  <si>
    <t>Share Premium</t>
  </si>
  <si>
    <t xml:space="preserve">Retained </t>
  </si>
  <si>
    <t>profit</t>
  </si>
  <si>
    <t>CASH FLOW FROM OPERATING ACTIVITIES</t>
  </si>
  <si>
    <t>Operating profit before taxation</t>
  </si>
  <si>
    <t>Interest paid</t>
  </si>
  <si>
    <t>Taxation paid</t>
  </si>
  <si>
    <t>Net cash from operating activities</t>
  </si>
  <si>
    <t>CASH FLOW FROM INVESTING ACTIVITIES</t>
  </si>
  <si>
    <t>Net cash from investing activities</t>
  </si>
  <si>
    <t>CASH FLOW FROM FINANCING ACTIVITIES</t>
  </si>
  <si>
    <t>Dividend paid</t>
  </si>
  <si>
    <t>Cash &amp; bank balances</t>
  </si>
  <si>
    <t>Bank borrowings</t>
  </si>
  <si>
    <t>The company has granted unsecured corporate guarantee amounting to RM 53.4 million to secure banking facilities for its</t>
  </si>
  <si>
    <t>subsidiaries. At the end of the quarter, only RM 30.8 million was utilised.</t>
  </si>
  <si>
    <t>Provision for doubtful debts</t>
  </si>
  <si>
    <t>Adjustment for</t>
  </si>
  <si>
    <t>Bad debts written off</t>
  </si>
  <si>
    <t>Property, plant and equipment</t>
  </si>
  <si>
    <t>Inventories</t>
  </si>
  <si>
    <t>Thailand</t>
  </si>
  <si>
    <t>Based 39,999,000 ordinary shares</t>
  </si>
  <si>
    <t>FOR NINE MONTH ENDED 31 MARCH 2005</t>
  </si>
  <si>
    <t>Indonesia</t>
  </si>
  <si>
    <t>Bonus issue</t>
  </si>
  <si>
    <t>31 MARCH 2005</t>
  </si>
  <si>
    <t>31/03/2005</t>
  </si>
  <si>
    <t>31/03/2004</t>
  </si>
  <si>
    <t>FOR NINE MONTH ENDED 31 MARCH 2004</t>
  </si>
  <si>
    <t>NINE</t>
  </si>
  <si>
    <t>There were no exceptional items for the quarter ended 31 March 2005.</t>
  </si>
  <si>
    <t>There were no changes in accounting estimates for the quarter ended 31 March 2005.</t>
  </si>
  <si>
    <t>ended 31 March 2005.</t>
  </si>
  <si>
    <t>There was no profit on sales of investment or properties for the quarter ended 31 March 2005.</t>
  </si>
  <si>
    <t xml:space="preserve">There was no purchase or disposal of quoted investment for the quarter ended 31 March 2005. The Company and the </t>
  </si>
  <si>
    <t>The Group does not hold any financial instrument for the financial quarter ended 31 March 2005.</t>
  </si>
  <si>
    <t>The Board of Directors does not recommend any dividend for the quarter ended 31 March 2005.</t>
  </si>
  <si>
    <t>*</t>
  </si>
  <si>
    <t>Short Term Borrowings</t>
  </si>
  <si>
    <t>Long Term Borrowings</t>
  </si>
  <si>
    <t>RM'000</t>
  </si>
  <si>
    <t>ENDED</t>
  </si>
  <si>
    <t>30 June 2004.</t>
  </si>
  <si>
    <t>The condensed consolidated income statement should be read in conjunction with the annual financial statement for the year ended</t>
  </si>
  <si>
    <t>Based 41,998,950 ordinary shares</t>
  </si>
  <si>
    <t>N/A</t>
  </si>
  <si>
    <t>Fully diluted (sen)</t>
  </si>
  <si>
    <t>Basic (sen)</t>
  </si>
  <si>
    <t xml:space="preserve">Earnings per share </t>
  </si>
  <si>
    <t>Net profit / (loss) for the period</t>
  </si>
  <si>
    <t>Income tax</t>
  </si>
  <si>
    <t>Profit / (Loss) before income tax</t>
  </si>
  <si>
    <t>Finance costs</t>
  </si>
  <si>
    <t>Profit / (Loss) from operation</t>
  </si>
  <si>
    <t>Operating expenses</t>
  </si>
  <si>
    <t>TO DATE</t>
  </si>
  <si>
    <t>QUARTER</t>
  </si>
  <si>
    <t>YEAR</t>
  </si>
  <si>
    <t xml:space="preserve">PRECEDING </t>
  </si>
  <si>
    <t>CURRENT</t>
  </si>
  <si>
    <t>CUMULATIVE PERIOD</t>
  </si>
  <si>
    <t>INDIVIDUAL PERIOD</t>
  </si>
  <si>
    <t>CONDENSED CONSOLIDATED INCOME STATEMENT</t>
  </si>
  <si>
    <t xml:space="preserve">THE FIGURES HAVE NOT BEEN AUDITED </t>
  </si>
  <si>
    <t xml:space="preserve">QUARTERLY REPORT ON CONSOLIDATED RESULTS FOR THE FINANCIAL QUARTER ENDED </t>
  </si>
  <si>
    <t>(Incorporated In Malaysia)</t>
  </si>
  <si>
    <t>(Company No : 333769-X )</t>
  </si>
  <si>
    <t>ended 30 June 2004.</t>
  </si>
  <si>
    <t xml:space="preserve">The condensed consolidated balance sheet should be read in conjunction with the annual financial statement for the year </t>
  </si>
  <si>
    <t>Net tangible assets per share (RM)</t>
  </si>
  <si>
    <t>Deferred taxation (Restated)</t>
  </si>
  <si>
    <t>Other Long Term Liabilities</t>
  </si>
  <si>
    <t>Minority Interest</t>
  </si>
  <si>
    <t>Retained Profit (Restated)</t>
  </si>
  <si>
    <t>Exchange Reserve</t>
  </si>
  <si>
    <t>Statutory Reserve</t>
  </si>
  <si>
    <t>Capital Reserve</t>
  </si>
  <si>
    <t>Revaluation Reserve</t>
  </si>
  <si>
    <t>Reserves</t>
  </si>
  <si>
    <t>Shareholders' Funds</t>
  </si>
  <si>
    <t>Net Current Assets</t>
  </si>
  <si>
    <t>Provision for Taxation</t>
  </si>
  <si>
    <t>Trade and other payables</t>
  </si>
  <si>
    <t>Current Liabilities</t>
  </si>
  <si>
    <t>Tax recoverable</t>
  </si>
  <si>
    <t>Trade and other receivables</t>
  </si>
  <si>
    <t>Current Assets</t>
  </si>
  <si>
    <t>Other long term assets</t>
  </si>
  <si>
    <t>Intangible assets</t>
  </si>
  <si>
    <t>Goodwill on consolidation</t>
  </si>
  <si>
    <t>Long term investment</t>
  </si>
  <si>
    <t>Deferred tax asset</t>
  </si>
  <si>
    <t>Investment property</t>
  </si>
  <si>
    <t>(Audited)</t>
  </si>
  <si>
    <t>(Unaudited)</t>
  </si>
  <si>
    <t>YEAR END</t>
  </si>
  <si>
    <t>FINANCIAL</t>
  </si>
  <si>
    <t>PRECEDING</t>
  </si>
  <si>
    <t>END OF</t>
  </si>
  <si>
    <t>AS AT</t>
  </si>
  <si>
    <t>CONDENSED CONSOLIDATED BALANCE SHEET</t>
  </si>
  <si>
    <t xml:space="preserve">CONDENSED CONSOLIDATED STATEMENT OF CHANGES IN EQUITY </t>
  </si>
  <si>
    <t>Non Distributable</t>
  </si>
  <si>
    <t>Distributable</t>
  </si>
  <si>
    <t>As at 1 July</t>
  </si>
  <si>
    <t>Net Profit for the period</t>
  </si>
  <si>
    <t>Expenses for bonus issue</t>
  </si>
  <si>
    <t xml:space="preserve">Dividend </t>
  </si>
  <si>
    <t>Translation diff on opening shareholders fund</t>
  </si>
  <si>
    <t>Net loss for the period</t>
  </si>
  <si>
    <t>The condensed consolidated statement of changes in equity should be read in conjunction with the annual financial statement</t>
  </si>
  <si>
    <t>for the year ended 30 June 2004.</t>
  </si>
  <si>
    <t>CONDENSED CONSOLIDATED CASH FLOW STATEMENT</t>
  </si>
  <si>
    <t>MONTH</t>
  </si>
  <si>
    <t>Profit / (Loss) before taxation</t>
  </si>
  <si>
    <t>Non cash items</t>
  </si>
  <si>
    <t>Non operating items</t>
  </si>
  <si>
    <t>Net change in current assets</t>
  </si>
  <si>
    <t>Net change in current liabilities</t>
  </si>
  <si>
    <t>Cash (used in) / generated from operations</t>
  </si>
  <si>
    <t>Other investment</t>
  </si>
  <si>
    <t>Net cash from financing activities</t>
  </si>
  <si>
    <t>NET INCREASE / (DECREASE) IN CASH AND CASH EQUIVALENT</t>
  </si>
  <si>
    <t>CASH AND CASH EQUIVALENT AT THE BEGINNING OF THE QUARTER</t>
  </si>
  <si>
    <t>EFFECT OF EXCHANGE RATE CHANGES</t>
  </si>
  <si>
    <t>CASH AND CASH EQUIVALENT AT THE END OF THE QUARTER</t>
  </si>
  <si>
    <t xml:space="preserve">The condensed consolidated cash flow statement should be read in conjunction with the annual financial statement </t>
  </si>
  <si>
    <t>NOTES TO CONDENSED ACCOUNTS</t>
  </si>
  <si>
    <t>1)</t>
  </si>
  <si>
    <t>Accounting Policies</t>
  </si>
  <si>
    <t>The interim financial report  has been prepared in accordance with MASB 26 : Interim Financial Reporting.</t>
  </si>
  <si>
    <t>For this quarter, the group has adopted all extant approved accounting standards.</t>
  </si>
  <si>
    <t>The interim financial report should be read in conjunction with the audited financial statements of the Group for the</t>
  </si>
  <si>
    <t>year ended 30 June 2004. The accounting policies adopted in the quarterly financial statements are in accordance</t>
  </si>
  <si>
    <t>with the accounting policies stated in the annual financial statements of the Group for the year ended 30 June 2004.</t>
  </si>
  <si>
    <t>2)</t>
  </si>
  <si>
    <t>Preceding annual statements</t>
  </si>
  <si>
    <t>The preceding annual statements for the year ended 30 June 2004 was unqualified.</t>
  </si>
  <si>
    <t>3)</t>
  </si>
  <si>
    <t>Seasonal Or Cyclical Factors</t>
  </si>
  <si>
    <t>There was no material seasonal or cyclical factors that has affected the financial performance of the Group. However,</t>
  </si>
  <si>
    <t xml:space="preserve">demand for the Group's products is generally dependent on consumers' demand for electronic or electrical products and </t>
  </si>
  <si>
    <t>global economy.</t>
  </si>
  <si>
    <t>4)</t>
  </si>
  <si>
    <t>Exceptional Items</t>
  </si>
  <si>
    <t>5)</t>
  </si>
  <si>
    <t>Changes in estimates</t>
  </si>
  <si>
    <t>6)</t>
  </si>
  <si>
    <t>Changes in debt and equity</t>
  </si>
  <si>
    <t>There were no issuances, cancellations, repurchases, resales and repayment of debts and equity securities for the quarter</t>
  </si>
  <si>
    <t>7)</t>
  </si>
  <si>
    <t>Dividends paid</t>
  </si>
  <si>
    <t>8)</t>
  </si>
  <si>
    <t>Segmental Reporting</t>
  </si>
  <si>
    <t>TURNOVER</t>
  </si>
  <si>
    <t xml:space="preserve">PROFIT </t>
  </si>
  <si>
    <t>BEFORE</t>
  </si>
  <si>
    <t>ASSET</t>
  </si>
  <si>
    <t>TAX</t>
  </si>
  <si>
    <t>EMPLOYED</t>
  </si>
  <si>
    <t xml:space="preserve">The Group did not prepare segmental information by activities because the Group's activity is predominantly in </t>
  </si>
  <si>
    <t>manufacturing and processing of plastic injection molded parts.</t>
  </si>
  <si>
    <t xml:space="preserve">9) </t>
  </si>
  <si>
    <t>Valuation of property, plant and equipment</t>
  </si>
  <si>
    <t>Most landed properties of the Group have not been revalued since they were first revalued in 1997. The Directors have not</t>
  </si>
  <si>
    <t>adopted a policy of regular revaluations of such asset. As permitted under the transitional provisions of MASB 15,</t>
  </si>
  <si>
    <t>10)</t>
  </si>
  <si>
    <t>Material events subsequent to the end of the reporting quarter</t>
  </si>
  <si>
    <t>There was no material events subsequent to the end of the period reported.</t>
  </si>
  <si>
    <t>11)</t>
  </si>
  <si>
    <t>Changes in composition of the Group</t>
  </si>
  <si>
    <t>There were no other business combination, acquisition or disposal of subsidiaries or long term investment, restructuring or</t>
  </si>
  <si>
    <t>discontinuing operation.</t>
  </si>
  <si>
    <t>12)</t>
  </si>
  <si>
    <t>Contingent liabilities or contingent assets</t>
  </si>
  <si>
    <t>ADDITIONAL NOTES  AS REQUIRED BY KUALA LUMPUR STOCK EXCHANGE</t>
  </si>
  <si>
    <t>13)</t>
  </si>
  <si>
    <t xml:space="preserve">INDIVIDUAL </t>
  </si>
  <si>
    <t xml:space="preserve">CUMULATIVE </t>
  </si>
  <si>
    <t>PERIOD</t>
  </si>
  <si>
    <t>Malaysian taxation</t>
  </si>
  <si>
    <t xml:space="preserve"> - Current Year</t>
  </si>
  <si>
    <t xml:space="preserve"> - Prior Year</t>
  </si>
  <si>
    <t>Deferred tax</t>
  </si>
  <si>
    <t>Foreign tax</t>
  </si>
  <si>
    <t xml:space="preserve">The disproportionate tax charged for the current quarter was mainly due to the unavailability of the group relief for </t>
  </si>
  <si>
    <t>14)</t>
  </si>
  <si>
    <t>Profit on Sales of Unquoted Investment or Properties</t>
  </si>
  <si>
    <t>15)</t>
  </si>
  <si>
    <t>Purchase or Disposals of Quoted Investment</t>
  </si>
  <si>
    <t>Group did not hold any quoted investment.</t>
  </si>
  <si>
    <t>Dividend amounting to RM 419,985.50 was paid in the quarter ended 31 March 2005.</t>
  </si>
  <si>
    <t xml:space="preserve">these assets continue to be stated at their 1997 valuation less accumulated depreciation. </t>
  </si>
  <si>
    <t>unabsorbed tax losses of certain subsidiaries within the Group and with utilisation of reinvestment allowance.</t>
  </si>
  <si>
    <t>The calculation of earnings per share for the period is based on loss after taxation of RM 4.12 million and 41,998,950 shares.</t>
  </si>
  <si>
    <t>Turnover has decreased by 16% as compared to the preceeding quarter. The Group posted a net loss before tax of RM 4.02 million against a</t>
  </si>
  <si>
    <t>profit before tax of RM 0.4 million in the previous quarter.</t>
  </si>
  <si>
    <t xml:space="preserve">Employee Share Option Scheme (ESOS) was approved on 23 April 2004. As at 31 March 2005; 2,835,000 share </t>
  </si>
  <si>
    <t>options were offered under ESOS and 2,433,000 share option has been accepted. None of the ESOS has been exercised</t>
  </si>
  <si>
    <t>and 377,000 ESOS has lapsed.</t>
  </si>
  <si>
    <t>Barring unforseen circumstances, the Group results is not expect to differ materially from the current quarter. Competition will remain strong in</t>
  </si>
  <si>
    <t>the next quarter.</t>
  </si>
  <si>
    <t>31 May 2005</t>
  </si>
  <si>
    <t>disputed claims in Malaysia of RM 250,000.</t>
  </si>
  <si>
    <t xml:space="preserve">There is no material litigation as at the date of this report except for labour dispute in Indonesia which amounts to RM 96,000 and trade </t>
  </si>
  <si>
    <t>margin. Weakening Indonesia rupiah has resulted in forex loss of RM 575,000; of which RM 508,000 is unrealised. Higher gearing cost of</t>
  </si>
  <si>
    <t>RM 479,000 and stock written off exercise costing RM 1.57 million has contributed to an unfavourable performance.</t>
  </si>
  <si>
    <t>Increase competition including customer target price, coupled with delay in project inplementation has resulted in lower sales and tighter profit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</si>
</sst>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  <numFmt numFmtId="167" formatCode="#,##0.0000;[Red]\(#,##0.0000\)"/>
    <numFmt numFmtId="168" formatCode="_(* #,##0.0_);_(* \(#,##0.0\);_(* &quot;-&quot;?_);_(@_)"/>
    <numFmt numFmtId="169" formatCode="_(* #,##0.00000_);_(* \(#,##0.00000\);_(* &quot;-&quot;??_);_(@_)"/>
    <numFmt numFmtId="170" formatCode="_(* #,##0.00000000_);_(* \(#,##0.00000000\);_(* &quot;-&quot;_);_(@_)"/>
    <numFmt numFmtId="171" formatCode="#,##0.0;[Red]\(#,##0.0\)"/>
    <numFmt numFmtId="172" formatCode="#,##0.00;[Red]\(#,##0.00\)"/>
    <numFmt numFmtId="173" formatCode="_(* #,##0.000_);_(* \(#,##0.000\);_(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(* #,##0.000000_);_(* \(#,##0.000000\);_(* &quot;-&quot;??_);_(@_)"/>
    <numFmt numFmtId="195" formatCode="0.000000"/>
    <numFmt numFmtId="196" formatCode="0.0000"/>
    <numFmt numFmtId="197" formatCode="_(* #,##0.0000_);_(* \(#,##0.0000\);_(* &quot;-&quot;????_);_(@_)"/>
    <numFmt numFmtId="198" formatCode="_-* #,##0_-;\-* #,##0_-;_-* &quot;-&quot;??_-;_-@_-"/>
    <numFmt numFmtId="199" formatCode="#,##0_ ;\-#,##0\ "/>
    <numFmt numFmtId="200" formatCode="#,##0.0000_);\(#,##0.0000\)"/>
    <numFmt numFmtId="201" formatCode="#,##0.000_);\(#,##0.000\)"/>
    <numFmt numFmtId="202" formatCode="#,##0.0_);\(#,##0.0\)"/>
    <numFmt numFmtId="203" formatCode="_(* #,##0.0000_);_(* \(#,##0.0000\);_(* &quot;-&quot;??_);_(@_)"/>
    <numFmt numFmtId="204" formatCode="_(* #,##0.00_);_(* \(#,##0.00\);_(* &quot;-&quot;_);_(@_)"/>
    <numFmt numFmtId="205" formatCode="_(* #,##0.000_);_(* \(#,##0.000\);_(* &quot;-&quot;????_);_(@_)"/>
    <numFmt numFmtId="206" formatCode="_(* #,##0.00_);_(* \(#,##0.00\);_(* &quot;-&quot;????_);_(@_)"/>
    <numFmt numFmtId="207" formatCode="#,##0.000;[Red]\(#,##0.000\)"/>
    <numFmt numFmtId="208" formatCode="0.00000"/>
    <numFmt numFmtId="209" formatCode="0.0000000"/>
    <numFmt numFmtId="210" formatCode="0.00000000"/>
    <numFmt numFmtId="211" formatCode="0.000000000"/>
    <numFmt numFmtId="212" formatCode="0.0000000000"/>
    <numFmt numFmtId="213" formatCode="0.000"/>
    <numFmt numFmtId="214" formatCode="0.0"/>
    <numFmt numFmtId="215" formatCode="#,##0.00000;[Red]\(#,##0.00000\)"/>
    <numFmt numFmtId="216" formatCode="#,##0.000000;[Red]\(#,##0.000000\)"/>
    <numFmt numFmtId="217" formatCode="#,##0.0000000;[Red]\(#,##0.0000000\)"/>
    <numFmt numFmtId="218" formatCode="_(* #,##0.0_);_(* \(#,##0.0\);_(* &quot;-&quot;_);_(@_)"/>
    <numFmt numFmtId="219" formatCode="_(* #,##0.0000000_);_(* \(#,##0.0000000\);_(* &quot;-&quot;???????_);_(@_)"/>
    <numFmt numFmtId="220" formatCode="0_);[Red]\(0\)"/>
    <numFmt numFmtId="221" formatCode="0.00_);\(0.00\)"/>
    <numFmt numFmtId="222" formatCode="0.0_);\(0.0\)"/>
    <numFmt numFmtId="223" formatCode="0_);\(0\)"/>
    <numFmt numFmtId="224" formatCode="0.00_);[Red]\(0.00\)"/>
    <numFmt numFmtId="225" formatCode="_(* #,##0.0000000_);_(* \(#,##0.0000000\);_(* &quot;-&quot;??_);_(@_)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9"/>
      <color indexed="48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 horizontal="right"/>
    </xf>
    <xf numFmtId="43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9" fillId="0" borderId="1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9" fontId="9" fillId="0" borderId="2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37" fontId="9" fillId="0" borderId="1" xfId="0" applyNumberFormat="1" applyFont="1" applyBorder="1" applyAlignment="1">
      <alignment/>
    </xf>
    <xf numFmtId="43" fontId="9" fillId="0" borderId="0" xfId="15" applyFont="1" applyAlignment="1">
      <alignment/>
    </xf>
    <xf numFmtId="37" fontId="9" fillId="0" borderId="3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43" fontId="9" fillId="0" borderId="4" xfId="15" applyFont="1" applyBorder="1" applyAlignment="1">
      <alignment/>
    </xf>
    <xf numFmtId="37" fontId="9" fillId="0" borderId="5" xfId="0" applyNumberFormat="1" applyFont="1" applyBorder="1" applyAlignment="1">
      <alignment/>
    </xf>
    <xf numFmtId="165" fontId="9" fillId="0" borderId="1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37" fontId="9" fillId="0" borderId="0" xfId="0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41" fontId="9" fillId="0" borderId="0" xfId="0" applyNumberFormat="1" applyFont="1" applyFill="1" applyAlignment="1">
      <alignment/>
    </xf>
    <xf numFmtId="37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166" fontId="4" fillId="0" borderId="0" xfId="0" applyNumberFormat="1" applyFont="1" applyFill="1" applyAlignment="1" quotePrefix="1">
      <alignment horizontal="center"/>
    </xf>
    <xf numFmtId="165" fontId="9" fillId="0" borderId="0" xfId="15" applyNumberFormat="1" applyFont="1" applyFill="1" applyAlignment="1">
      <alignment/>
    </xf>
    <xf numFmtId="165" fontId="9" fillId="0" borderId="2" xfId="15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65" fontId="9" fillId="0" borderId="2" xfId="15" applyNumberFormat="1" applyFont="1" applyFill="1" applyBorder="1" applyAlignment="1">
      <alignment/>
    </xf>
    <xf numFmtId="165" fontId="9" fillId="0" borderId="1" xfId="15" applyNumberFormat="1" applyFont="1" applyFill="1" applyBorder="1" applyAlignment="1">
      <alignment/>
    </xf>
    <xf numFmtId="165" fontId="9" fillId="0" borderId="6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9" fillId="0" borderId="5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9" fillId="0" borderId="4" xfId="0" applyNumberFormat="1" applyFont="1" applyFill="1" applyBorder="1" applyAlignment="1">
      <alignment horizontal="center"/>
    </xf>
    <xf numFmtId="41" fontId="9" fillId="0" borderId="4" xfId="0" applyNumberFormat="1" applyFont="1" applyFill="1" applyBorder="1" applyAlignment="1">
      <alignment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3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41" fontId="9" fillId="0" borderId="7" xfId="0" applyNumberFormat="1" applyFont="1" applyBorder="1" applyAlignment="1">
      <alignment/>
    </xf>
    <xf numFmtId="0" fontId="11" fillId="0" borderId="0" xfId="0" applyFont="1" applyAlignment="1" quotePrefix="1">
      <alignment/>
    </xf>
    <xf numFmtId="15" fontId="5" fillId="0" borderId="0" xfId="0" applyNumberFormat="1" applyFont="1" applyFill="1" applyAlignment="1" quotePrefix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15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5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69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47800" y="1135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257175</xdr:colOff>
      <xdr:row>68</xdr:row>
      <xdr:rowOff>123825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447800" y="1119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%2005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y"/>
      <sheetName val="IS"/>
      <sheetName val="BS"/>
      <sheetName val="CF"/>
      <sheetName val="CFW"/>
      <sheetName val="ADJ"/>
      <sheetName val="Works"/>
      <sheetName val="A1"/>
      <sheetName val="A2"/>
      <sheetName val="A3"/>
      <sheetName val="A4"/>
      <sheetName val="A5"/>
      <sheetName val="A6"/>
      <sheetName val="A7"/>
      <sheetName val="B1"/>
      <sheetName val="B2"/>
      <sheetName val="B3"/>
      <sheetName val="B4"/>
      <sheetName val="B5"/>
      <sheetName val="ISQ"/>
      <sheetName val="SR"/>
      <sheetName val="SR1"/>
      <sheetName val="CE"/>
      <sheetName val="IT-RT"/>
      <sheetName val="TR"/>
      <sheetName val="IB"/>
      <sheetName val="IB1"/>
      <sheetName val="N 1"/>
      <sheetName val="N 2"/>
      <sheetName val="N 2-SS"/>
      <sheetName val="Dir Rem"/>
      <sheetName val="FA1"/>
      <sheetName val="FA2"/>
    </sheetNames>
    <sheetDataSet>
      <sheetData sheetId="1">
        <row r="25">
          <cell r="Q25">
            <v>-63127.6</v>
          </cell>
          <cell r="T25">
            <v>-100146.59999999998</v>
          </cell>
        </row>
      </sheetData>
      <sheetData sheetId="7">
        <row r="15">
          <cell r="G15" t="str">
            <v>31/03/2005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G25" sqref="G25"/>
    </sheetView>
  </sheetViews>
  <sheetFormatPr defaultColWidth="9.33203125" defaultRowHeight="12.75"/>
  <cols>
    <col min="1" max="1" width="4.66015625" style="0" customWidth="1"/>
    <col min="2" max="2" width="3.66015625" style="0" customWidth="1"/>
    <col min="5" max="5" width="6.16015625" style="0" customWidth="1"/>
    <col min="6" max="6" width="6.66015625" style="0" customWidth="1"/>
    <col min="7" max="7" width="13.83203125" style="0" customWidth="1"/>
    <col min="8" max="8" width="1.3359375" style="0" customWidth="1"/>
    <col min="9" max="9" width="12.5" style="0" customWidth="1"/>
    <col min="10" max="10" width="1.171875" style="0" customWidth="1"/>
    <col min="11" max="11" width="12" style="0" customWidth="1"/>
    <col min="12" max="12" width="1.5" style="0" customWidth="1"/>
    <col min="13" max="13" width="14" style="0" customWidth="1"/>
  </cols>
  <sheetData>
    <row r="1" spans="1:13" ht="12.75">
      <c r="A1" s="1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>
      <c r="A3" s="65" t="s">
        <v>115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65" t="s">
        <v>114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.75">
      <c r="A5" s="65" t="s">
        <v>113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.75">
      <c r="A6" s="66" t="s">
        <v>74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2.75">
      <c r="A7" s="65" t="s">
        <v>112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2.75">
      <c r="A8" s="65" t="s">
        <v>111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65" t="s">
        <v>110</v>
      </c>
      <c r="H10" s="65"/>
      <c r="I10" s="65"/>
      <c r="J10" s="3"/>
      <c r="K10" s="65" t="s">
        <v>109</v>
      </c>
      <c r="L10" s="65"/>
      <c r="M10" s="65"/>
    </row>
    <row r="11" spans="1:13" ht="12.75">
      <c r="A11" s="3"/>
      <c r="B11" s="3"/>
      <c r="C11" s="3"/>
      <c r="D11" s="3"/>
      <c r="E11" s="3"/>
      <c r="F11" s="3"/>
      <c r="G11" s="12"/>
      <c r="H11" s="12"/>
      <c r="I11" s="12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1" t="s">
        <v>108</v>
      </c>
      <c r="H12" s="31"/>
      <c r="I12" s="31" t="s">
        <v>107</v>
      </c>
      <c r="J12" s="46"/>
      <c r="K12" s="31" t="s">
        <v>108</v>
      </c>
      <c r="L12" s="31"/>
      <c r="M12" s="31" t="s">
        <v>107</v>
      </c>
    </row>
    <row r="13" spans="1:13" ht="12.75">
      <c r="A13" s="3"/>
      <c r="B13" s="3"/>
      <c r="C13" s="3"/>
      <c r="D13" s="3"/>
      <c r="E13" s="3"/>
      <c r="F13" s="3"/>
      <c r="G13" s="12" t="s">
        <v>106</v>
      </c>
      <c r="H13" s="12"/>
      <c r="I13" s="12" t="s">
        <v>106</v>
      </c>
      <c r="J13" s="3"/>
      <c r="K13" s="12" t="s">
        <v>106</v>
      </c>
      <c r="L13" s="12"/>
      <c r="M13" s="12" t="s">
        <v>106</v>
      </c>
    </row>
    <row r="14" spans="1:13" ht="12.75">
      <c r="A14" s="3"/>
      <c r="B14" s="3"/>
      <c r="C14" s="3"/>
      <c r="D14" s="3"/>
      <c r="E14" s="3"/>
      <c r="F14" s="3"/>
      <c r="G14" s="12" t="s">
        <v>105</v>
      </c>
      <c r="H14" s="12"/>
      <c r="I14" s="12" t="s">
        <v>105</v>
      </c>
      <c r="J14" s="3"/>
      <c r="K14" s="12" t="s">
        <v>104</v>
      </c>
      <c r="L14" s="12"/>
      <c r="M14" s="12" t="s">
        <v>104</v>
      </c>
    </row>
    <row r="15" spans="1:13" ht="12.75">
      <c r="A15" s="3"/>
      <c r="B15" s="3"/>
      <c r="C15" s="3"/>
      <c r="D15" s="3"/>
      <c r="E15" s="3"/>
      <c r="F15" s="3"/>
      <c r="G15" s="13" t="s">
        <v>75</v>
      </c>
      <c r="H15" s="12"/>
      <c r="I15" s="13" t="s">
        <v>76</v>
      </c>
      <c r="J15" s="3"/>
      <c r="K15" s="13" t="str">
        <f>G15</f>
        <v>31/03/2005</v>
      </c>
      <c r="L15" s="12"/>
      <c r="M15" s="13" t="str">
        <f>I15</f>
        <v>31/03/2004</v>
      </c>
    </row>
    <row r="16" spans="1:13" ht="12.75">
      <c r="A16" s="3"/>
      <c r="B16" s="3"/>
      <c r="C16" s="3"/>
      <c r="D16" s="3"/>
      <c r="E16" s="3"/>
      <c r="F16" s="3"/>
      <c r="G16" s="12" t="s">
        <v>89</v>
      </c>
      <c r="H16" s="12"/>
      <c r="I16" s="12" t="s">
        <v>89</v>
      </c>
      <c r="J16" s="3"/>
      <c r="K16" s="12" t="s">
        <v>89</v>
      </c>
      <c r="L16" s="12"/>
      <c r="M16" s="12" t="s">
        <v>89</v>
      </c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11"/>
      <c r="L17" s="3"/>
      <c r="M17" s="3"/>
    </row>
    <row r="18" spans="1:13" ht="12.75">
      <c r="A18" s="3"/>
      <c r="B18" s="3" t="s">
        <v>42</v>
      </c>
      <c r="C18" s="3"/>
      <c r="D18" s="3"/>
      <c r="E18" s="3"/>
      <c r="F18" s="3"/>
      <c r="G18" s="8">
        <v>28864.96044769785</v>
      </c>
      <c r="H18" s="8"/>
      <c r="I18" s="8">
        <v>26169</v>
      </c>
      <c r="J18" s="8"/>
      <c r="K18" s="8">
        <v>98761.92144769785</v>
      </c>
      <c r="L18" s="8"/>
      <c r="M18" s="8">
        <v>73003</v>
      </c>
    </row>
    <row r="19" spans="1:13" ht="12.75">
      <c r="A19" s="3"/>
      <c r="B19" s="3"/>
      <c r="C19" s="3"/>
      <c r="D19" s="3"/>
      <c r="E19" s="3"/>
      <c r="F19" s="3"/>
      <c r="G19" s="8"/>
      <c r="H19" s="8"/>
      <c r="I19" s="8"/>
      <c r="J19" s="8"/>
      <c r="K19" s="8"/>
      <c r="L19" s="8"/>
      <c r="M19" s="8"/>
    </row>
    <row r="20" spans="1:13" ht="12.75">
      <c r="A20" s="3"/>
      <c r="B20" s="3" t="s">
        <v>43</v>
      </c>
      <c r="C20" s="3"/>
      <c r="D20" s="3"/>
      <c r="E20" s="3"/>
      <c r="F20" s="3"/>
      <c r="G20" s="8">
        <v>303.6023090985363</v>
      </c>
      <c r="H20" s="8"/>
      <c r="I20" s="8">
        <v>336</v>
      </c>
      <c r="J20" s="8"/>
      <c r="K20" s="8">
        <v>503.90530909853635</v>
      </c>
      <c r="L20" s="8"/>
      <c r="M20" s="8">
        <v>432</v>
      </c>
    </row>
    <row r="21" spans="1:13" ht="12.75">
      <c r="A21" s="3"/>
      <c r="B21" s="3"/>
      <c r="C21" s="3"/>
      <c r="D21" s="3"/>
      <c r="E21" s="3"/>
      <c r="F21" s="3"/>
      <c r="G21" s="8"/>
      <c r="H21" s="8"/>
      <c r="I21" s="8"/>
      <c r="J21" s="8"/>
      <c r="K21" s="8"/>
      <c r="L21" s="8"/>
      <c r="M21" s="8"/>
    </row>
    <row r="22" spans="1:13" ht="12.75">
      <c r="A22" s="3"/>
      <c r="B22" s="3" t="s">
        <v>103</v>
      </c>
      <c r="C22" s="3"/>
      <c r="D22" s="3"/>
      <c r="E22" s="3"/>
      <c r="F22" s="3"/>
      <c r="G22" s="8">
        <v>-32842.402241057105</v>
      </c>
      <c r="H22" s="8"/>
      <c r="I22" s="8">
        <v>-24843</v>
      </c>
      <c r="J22" s="8"/>
      <c r="K22" s="8">
        <v>-99988.7692410571</v>
      </c>
      <c r="L22" s="8"/>
      <c r="M22" s="10">
        <v>-72249</v>
      </c>
    </row>
    <row r="23" spans="1:13" ht="12.75">
      <c r="A23" s="3"/>
      <c r="B23" s="3"/>
      <c r="C23" s="3"/>
      <c r="D23" s="3"/>
      <c r="E23" s="3"/>
      <c r="F23" s="3"/>
      <c r="G23" s="9"/>
      <c r="H23" s="8"/>
      <c r="I23" s="9"/>
      <c r="J23" s="8"/>
      <c r="K23" s="9"/>
      <c r="L23" s="8"/>
      <c r="M23" s="9"/>
    </row>
    <row r="24" spans="1:13" ht="12.75">
      <c r="A24" s="3"/>
      <c r="B24" s="3"/>
      <c r="C24" s="3"/>
      <c r="D24" s="3"/>
      <c r="E24" s="3"/>
      <c r="F24" s="3"/>
      <c r="G24" s="8"/>
      <c r="H24" s="8"/>
      <c r="I24" s="8"/>
      <c r="J24" s="8"/>
      <c r="K24" s="8"/>
      <c r="L24" s="8"/>
      <c r="M24" s="8"/>
    </row>
    <row r="25" spans="1:13" ht="12.75">
      <c r="A25" s="3"/>
      <c r="B25" s="3" t="s">
        <v>102</v>
      </c>
      <c r="C25" s="3"/>
      <c r="D25" s="3"/>
      <c r="E25" s="3"/>
      <c r="F25" s="3"/>
      <c r="G25" s="8">
        <f>G18+G20+G22+0.4</f>
        <v>-3673.4394842607194</v>
      </c>
      <c r="H25" s="8"/>
      <c r="I25" s="8">
        <f>I18+I20+I22</f>
        <v>1662</v>
      </c>
      <c r="J25" s="8"/>
      <c r="K25" s="8">
        <f>K18+K20+K22</f>
        <v>-722.9424842607114</v>
      </c>
      <c r="L25" s="8"/>
      <c r="M25" s="8">
        <f>M18+M20+M22</f>
        <v>1186</v>
      </c>
    </row>
    <row r="26" spans="1:13" ht="12.75">
      <c r="A26" s="3"/>
      <c r="B26" s="3"/>
      <c r="C26" s="3"/>
      <c r="D26" s="3"/>
      <c r="E26" s="3"/>
      <c r="F26" s="3"/>
      <c r="G26" s="8"/>
      <c r="H26" s="8"/>
      <c r="I26" s="8"/>
      <c r="J26" s="8"/>
      <c r="K26" s="8"/>
      <c r="L26" s="8"/>
      <c r="M26" s="8"/>
    </row>
    <row r="27" spans="1:13" ht="12.75">
      <c r="A27" s="3"/>
      <c r="B27" s="3"/>
      <c r="C27" s="3"/>
      <c r="D27" s="3"/>
      <c r="E27" s="3"/>
      <c r="F27" s="3"/>
      <c r="G27" s="8"/>
      <c r="H27" s="8"/>
      <c r="I27" s="8"/>
      <c r="J27" s="8"/>
      <c r="K27" s="8"/>
      <c r="L27" s="8"/>
      <c r="M27" s="8"/>
    </row>
    <row r="28" spans="1:13" ht="12.75">
      <c r="A28" s="3"/>
      <c r="B28" s="3" t="s">
        <v>101</v>
      </c>
      <c r="C28" s="3"/>
      <c r="D28" s="3"/>
      <c r="E28" s="3"/>
      <c r="F28" s="3"/>
      <c r="G28" s="8">
        <v>-347.32869669488093</v>
      </c>
      <c r="H28" s="8"/>
      <c r="I28" s="8">
        <v>-290</v>
      </c>
      <c r="J28" s="8"/>
      <c r="K28" s="8">
        <v>-1101.533696694881</v>
      </c>
      <c r="L28" s="8"/>
      <c r="M28" s="8">
        <v>-623</v>
      </c>
    </row>
    <row r="29" spans="1:13" ht="12.75">
      <c r="A29" s="3"/>
      <c r="B29" s="3"/>
      <c r="C29" s="3"/>
      <c r="D29" s="3"/>
      <c r="E29" s="3"/>
      <c r="F29" s="3"/>
      <c r="G29" s="9"/>
      <c r="H29" s="8"/>
      <c r="I29" s="9"/>
      <c r="J29" s="8"/>
      <c r="K29" s="9"/>
      <c r="L29" s="8"/>
      <c r="M29" s="9"/>
    </row>
    <row r="30" spans="1:13" ht="12.75">
      <c r="A30" s="3"/>
      <c r="B30" s="3"/>
      <c r="C30" s="3"/>
      <c r="D30" s="3"/>
      <c r="E30" s="3"/>
      <c r="F30" s="3"/>
      <c r="G30" s="8"/>
      <c r="H30" s="8"/>
      <c r="I30" s="8"/>
      <c r="J30" s="8"/>
      <c r="K30" s="8"/>
      <c r="L30" s="8"/>
      <c r="M30" s="8"/>
    </row>
    <row r="31" spans="1:13" ht="12.75">
      <c r="A31" s="3"/>
      <c r="B31" s="3" t="s">
        <v>100</v>
      </c>
      <c r="C31" s="3"/>
      <c r="D31" s="3"/>
      <c r="E31" s="3"/>
      <c r="F31" s="3"/>
      <c r="G31" s="8">
        <f>G25+G28+1</f>
        <v>-4019.7681809556</v>
      </c>
      <c r="H31" s="8"/>
      <c r="I31" s="8">
        <f>I25+I28</f>
        <v>1372</v>
      </c>
      <c r="J31" s="8"/>
      <c r="K31" s="8">
        <f>K25+K28-1</f>
        <v>-1825.4761809555923</v>
      </c>
      <c r="L31" s="8"/>
      <c r="M31" s="8">
        <f>M25+M28</f>
        <v>563</v>
      </c>
    </row>
    <row r="32" spans="1:13" ht="12.75">
      <c r="A32" s="3"/>
      <c r="B32" s="3"/>
      <c r="C32" s="3"/>
      <c r="D32" s="3"/>
      <c r="E32" s="3"/>
      <c r="F32" s="3"/>
      <c r="G32" s="6"/>
      <c r="H32" s="6"/>
      <c r="I32" s="6"/>
      <c r="J32" s="6"/>
      <c r="K32" s="6"/>
      <c r="L32" s="6"/>
      <c r="M32" s="6"/>
    </row>
    <row r="33" spans="1:13" ht="12.75">
      <c r="A33" s="3"/>
      <c r="B33" s="3" t="s">
        <v>99</v>
      </c>
      <c r="C33" s="3"/>
      <c r="D33" s="3"/>
      <c r="E33" s="3"/>
      <c r="F33" s="3"/>
      <c r="G33" s="6">
        <f>'[1]IS'!$T$25/1000</f>
        <v>-100.14659999999998</v>
      </c>
      <c r="H33" s="6"/>
      <c r="I33" s="6">
        <v>202</v>
      </c>
      <c r="J33" s="6"/>
      <c r="K33" s="6">
        <f>'[1]IS'!Q25/1000</f>
        <v>-63.1276</v>
      </c>
      <c r="L33" s="6"/>
      <c r="M33" s="6">
        <v>80</v>
      </c>
    </row>
    <row r="34" spans="1:13" ht="12.75">
      <c r="A34" s="3"/>
      <c r="B34" s="3"/>
      <c r="C34" s="3"/>
      <c r="D34" s="3"/>
      <c r="E34" s="3"/>
      <c r="F34" s="3"/>
      <c r="G34" s="6"/>
      <c r="H34" s="6"/>
      <c r="I34" s="6"/>
      <c r="J34" s="6"/>
      <c r="K34" s="6"/>
      <c r="L34" s="6"/>
      <c r="M34" s="6"/>
    </row>
    <row r="35" spans="1:13" ht="12.75">
      <c r="A35" s="3"/>
      <c r="B35" s="3" t="s">
        <v>98</v>
      </c>
      <c r="C35" s="3"/>
      <c r="D35" s="3"/>
      <c r="E35" s="3"/>
      <c r="F35" s="3"/>
      <c r="G35" s="7">
        <f>G31+G33</f>
        <v>-4119.9147809556</v>
      </c>
      <c r="H35" s="6"/>
      <c r="I35" s="7">
        <f>I31+I33</f>
        <v>1574</v>
      </c>
      <c r="J35" s="6"/>
      <c r="K35" s="7">
        <f>K31+K33+1</f>
        <v>-1887.6037809555924</v>
      </c>
      <c r="L35" s="6"/>
      <c r="M35" s="7">
        <f>M31+M33</f>
        <v>643</v>
      </c>
    </row>
    <row r="36" spans="1:13" ht="12.75">
      <c r="A36" s="3"/>
      <c r="B36" s="3"/>
      <c r="C36" s="3"/>
      <c r="D36" s="3"/>
      <c r="E36" s="3"/>
      <c r="F36" s="3"/>
      <c r="G36" s="6"/>
      <c r="H36" s="6"/>
      <c r="I36" s="6"/>
      <c r="J36" s="6"/>
      <c r="K36" s="6"/>
      <c r="L36" s="6"/>
      <c r="M36" s="6"/>
    </row>
    <row r="37" spans="1:13" ht="12.75">
      <c r="A37" s="3"/>
      <c r="B37" s="3" t="s">
        <v>97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4" ht="12.75">
      <c r="A39" s="3"/>
      <c r="B39" s="3" t="s">
        <v>96</v>
      </c>
      <c r="C39" s="3"/>
      <c r="D39" s="3"/>
      <c r="E39" s="3"/>
      <c r="F39" s="3"/>
      <c r="G39" s="5">
        <f>G35/41999*100</f>
        <v>-9.809554467857806</v>
      </c>
      <c r="H39" s="3"/>
      <c r="I39" s="5">
        <f>I35/39999*100</f>
        <v>3.9350983774594366</v>
      </c>
      <c r="J39" s="3" t="s">
        <v>86</v>
      </c>
      <c r="K39" s="5">
        <f>K35/41999*100</f>
        <v>-4.494401726125842</v>
      </c>
      <c r="L39" s="3"/>
      <c r="M39" s="5">
        <f>M35/39999*100</f>
        <v>1.6075401885047125</v>
      </c>
      <c r="N39" t="s">
        <v>86</v>
      </c>
    </row>
    <row r="40" spans="1:13" ht="12.75">
      <c r="A40" s="3"/>
      <c r="B40" s="3" t="s">
        <v>93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 t="s">
        <v>95</v>
      </c>
      <c r="C42" s="3"/>
      <c r="D42" s="3"/>
      <c r="E42" s="3"/>
      <c r="F42" s="3"/>
      <c r="G42" s="4" t="s">
        <v>94</v>
      </c>
      <c r="H42" s="3"/>
      <c r="I42" s="4">
        <v>3.75</v>
      </c>
      <c r="J42" s="3"/>
      <c r="K42" s="4" t="s">
        <v>94</v>
      </c>
      <c r="L42" s="3"/>
      <c r="M42" s="4">
        <v>1.53</v>
      </c>
    </row>
    <row r="43" spans="1:13" ht="12.75">
      <c r="A43" s="3"/>
      <c r="B43" s="3" t="s">
        <v>93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 t="s">
        <v>92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3" ht="12.75">
      <c r="B48" s="3" t="s">
        <v>86</v>
      </c>
      <c r="C48" t="s">
        <v>70</v>
      </c>
    </row>
  </sheetData>
  <mergeCells count="9">
    <mergeCell ref="A6:M6"/>
    <mergeCell ref="A7:M7"/>
    <mergeCell ref="A8:M8"/>
    <mergeCell ref="G10:I10"/>
    <mergeCell ref="K10:M10"/>
    <mergeCell ref="A2:M2"/>
    <mergeCell ref="A3:M3"/>
    <mergeCell ref="A4:M4"/>
    <mergeCell ref="A5:M5"/>
  </mergeCells>
  <printOptions/>
  <pageMargins left="0.5" right="0.23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38">
      <selection activeCell="I61" sqref="I61"/>
    </sheetView>
  </sheetViews>
  <sheetFormatPr defaultColWidth="9.33203125" defaultRowHeight="12.75"/>
  <cols>
    <col min="1" max="1" width="4" style="0" customWidth="1"/>
    <col min="2" max="2" width="2.66015625" style="0" customWidth="1"/>
    <col min="3" max="3" width="10.16015625" style="0" customWidth="1"/>
    <col min="6" max="6" width="7" style="0" customWidth="1"/>
    <col min="7" max="7" width="3.33203125" style="0" customWidth="1"/>
    <col min="9" max="9" width="17.66015625" style="0" customWidth="1"/>
    <col min="10" max="10" width="1.5" style="0" customWidth="1"/>
    <col min="11" max="11" width="18" style="0" customWidth="1"/>
  </cols>
  <sheetData>
    <row r="1" spans="1:11" ht="12.75">
      <c r="A1" s="1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 t="s">
        <v>115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8" t="s">
        <v>114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2.75">
      <c r="A5" s="68" t="s">
        <v>113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67" t="str">
        <f>'A1'!A6</f>
        <v>31 MARCH 2005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2.75">
      <c r="A7" s="68" t="s">
        <v>112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.75">
      <c r="A8" s="68" t="s">
        <v>149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.75">
      <c r="A10" s="15"/>
      <c r="B10" s="15"/>
      <c r="C10" s="15"/>
      <c r="D10" s="15"/>
      <c r="E10" s="15"/>
      <c r="F10" s="15"/>
      <c r="G10" s="15"/>
      <c r="H10" s="15"/>
      <c r="I10" s="28" t="s">
        <v>148</v>
      </c>
      <c r="J10" s="15"/>
      <c r="K10" s="28" t="s">
        <v>148</v>
      </c>
    </row>
    <row r="11" spans="1:11" ht="12.75">
      <c r="A11" s="15"/>
      <c r="B11" s="15"/>
      <c r="C11" s="15"/>
      <c r="D11" s="15"/>
      <c r="E11" s="15"/>
      <c r="F11" s="15"/>
      <c r="G11" s="15"/>
      <c r="H11" s="15"/>
      <c r="I11" s="28" t="s">
        <v>147</v>
      </c>
      <c r="J11" s="15"/>
      <c r="K11" s="28" t="s">
        <v>146</v>
      </c>
    </row>
    <row r="12" spans="1:11" ht="12.75">
      <c r="A12" s="15"/>
      <c r="B12" s="15"/>
      <c r="C12" s="15"/>
      <c r="D12" s="15"/>
      <c r="E12" s="15"/>
      <c r="F12" s="15"/>
      <c r="G12" s="15"/>
      <c r="H12" s="15"/>
      <c r="I12" s="28" t="s">
        <v>108</v>
      </c>
      <c r="J12" s="15"/>
      <c r="K12" s="28" t="s">
        <v>145</v>
      </c>
    </row>
    <row r="13" spans="1:11" ht="12.75">
      <c r="A13" s="15"/>
      <c r="B13" s="15"/>
      <c r="C13" s="15"/>
      <c r="D13" s="15"/>
      <c r="E13" s="15"/>
      <c r="F13" s="15"/>
      <c r="G13" s="15"/>
      <c r="H13" s="15"/>
      <c r="I13" s="28" t="s">
        <v>105</v>
      </c>
      <c r="J13" s="15"/>
      <c r="K13" s="28" t="s">
        <v>144</v>
      </c>
    </row>
    <row r="14" spans="1:11" ht="12.75">
      <c r="A14" s="15"/>
      <c r="B14" s="15"/>
      <c r="C14" s="15"/>
      <c r="D14" s="15"/>
      <c r="E14" s="15"/>
      <c r="F14" s="15"/>
      <c r="G14" s="15"/>
      <c r="H14" s="15"/>
      <c r="I14" s="30" t="str">
        <f>'A1'!G15</f>
        <v>31/03/2005</v>
      </c>
      <c r="J14" s="15"/>
      <c r="K14" s="29">
        <v>38168</v>
      </c>
    </row>
    <row r="15" spans="1:11" ht="12.75">
      <c r="A15" s="15"/>
      <c r="B15" s="15"/>
      <c r="C15" s="15"/>
      <c r="D15" s="15"/>
      <c r="E15" s="15"/>
      <c r="F15" s="15"/>
      <c r="G15" s="15"/>
      <c r="H15" s="15"/>
      <c r="I15" s="28" t="s">
        <v>89</v>
      </c>
      <c r="J15" s="15"/>
      <c r="K15" s="28" t="s">
        <v>89</v>
      </c>
    </row>
    <row r="16" spans="1:11" ht="12.75">
      <c r="A16" s="15"/>
      <c r="B16" s="15"/>
      <c r="C16" s="15"/>
      <c r="D16" s="15"/>
      <c r="E16" s="15"/>
      <c r="F16" s="15"/>
      <c r="G16" s="15"/>
      <c r="H16" s="15"/>
      <c r="I16" s="28" t="s">
        <v>143</v>
      </c>
      <c r="J16" s="15"/>
      <c r="K16" s="28" t="s">
        <v>142</v>
      </c>
    </row>
    <row r="17" spans="1:1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>
      <c r="A18" s="15"/>
      <c r="B18" s="15" t="s">
        <v>67</v>
      </c>
      <c r="C18" s="15"/>
      <c r="D18" s="15"/>
      <c r="E18" s="15"/>
      <c r="F18" s="15"/>
      <c r="G18" s="15"/>
      <c r="H18" s="17"/>
      <c r="I18" s="17">
        <v>74587.99292620936</v>
      </c>
      <c r="J18" s="15"/>
      <c r="K18" s="17">
        <v>73628</v>
      </c>
    </row>
    <row r="19" spans="1:11" ht="7.5" customHeight="1">
      <c r="A19" s="15"/>
      <c r="B19" s="15"/>
      <c r="C19" s="15"/>
      <c r="D19" s="15"/>
      <c r="E19" s="15"/>
      <c r="F19" s="15"/>
      <c r="G19" s="15"/>
      <c r="H19" s="17"/>
      <c r="I19" s="17"/>
      <c r="J19" s="15"/>
      <c r="K19" s="17"/>
    </row>
    <row r="20" spans="1:11" ht="12.75">
      <c r="A20" s="15"/>
      <c r="B20" s="15" t="s">
        <v>141</v>
      </c>
      <c r="C20" s="15"/>
      <c r="D20" s="15"/>
      <c r="E20" s="15"/>
      <c r="F20" s="15"/>
      <c r="G20" s="15"/>
      <c r="H20" s="17"/>
      <c r="I20" s="25">
        <v>0</v>
      </c>
      <c r="J20" s="15"/>
      <c r="K20" s="19">
        <v>0</v>
      </c>
    </row>
    <row r="21" spans="1:11" ht="6" customHeight="1">
      <c r="A21" s="15"/>
      <c r="B21" s="15"/>
      <c r="C21" s="15"/>
      <c r="D21" s="15"/>
      <c r="E21" s="15"/>
      <c r="F21" s="15"/>
      <c r="G21" s="15"/>
      <c r="H21" s="17"/>
      <c r="I21" s="17"/>
      <c r="J21" s="15"/>
      <c r="K21" s="17"/>
    </row>
    <row r="22" spans="1:11" ht="12.75">
      <c r="A22" s="15"/>
      <c r="B22" s="15" t="s">
        <v>140</v>
      </c>
      <c r="C22" s="15"/>
      <c r="D22" s="15"/>
      <c r="E22" s="15"/>
      <c r="F22" s="15"/>
      <c r="G22" s="15"/>
      <c r="H22" s="17"/>
      <c r="I22" s="25">
        <v>220</v>
      </c>
      <c r="J22" s="15"/>
      <c r="K22" s="17">
        <v>324</v>
      </c>
    </row>
    <row r="23" spans="1:11" ht="6.75" customHeight="1">
      <c r="A23" s="15"/>
      <c r="B23" s="15"/>
      <c r="C23" s="15"/>
      <c r="D23" s="15"/>
      <c r="E23" s="15"/>
      <c r="F23" s="15"/>
      <c r="G23" s="15"/>
      <c r="H23" s="17"/>
      <c r="I23" s="17"/>
      <c r="J23" s="15"/>
      <c r="K23" s="17"/>
    </row>
    <row r="24" spans="1:11" ht="12.75">
      <c r="A24" s="15"/>
      <c r="B24" s="15" t="s">
        <v>139</v>
      </c>
      <c r="C24" s="15"/>
      <c r="D24" s="15"/>
      <c r="E24" s="15"/>
      <c r="F24" s="15"/>
      <c r="G24" s="15"/>
      <c r="H24" s="17"/>
      <c r="I24" s="19">
        <v>0</v>
      </c>
      <c r="J24" s="15"/>
      <c r="K24" s="19">
        <v>0</v>
      </c>
    </row>
    <row r="25" spans="1:11" ht="5.25" customHeight="1">
      <c r="A25" s="15"/>
      <c r="B25" s="15"/>
      <c r="C25" s="15"/>
      <c r="D25" s="15"/>
      <c r="E25" s="15"/>
      <c r="F25" s="15"/>
      <c r="G25" s="15"/>
      <c r="H25" s="17"/>
      <c r="I25" s="19"/>
      <c r="J25" s="15"/>
      <c r="K25" s="19"/>
    </row>
    <row r="26" spans="1:11" ht="12.75">
      <c r="A26" s="15"/>
      <c r="B26" s="15" t="s">
        <v>138</v>
      </c>
      <c r="C26" s="15"/>
      <c r="D26" s="15"/>
      <c r="E26" s="15"/>
      <c r="F26" s="15"/>
      <c r="G26" s="15"/>
      <c r="H26" s="17"/>
      <c r="I26" s="19">
        <v>0</v>
      </c>
      <c r="J26" s="15"/>
      <c r="K26" s="19">
        <v>0</v>
      </c>
    </row>
    <row r="27" spans="1:11" ht="6" customHeight="1">
      <c r="A27" s="15"/>
      <c r="B27" s="15"/>
      <c r="C27" s="15"/>
      <c r="D27" s="15"/>
      <c r="E27" s="15"/>
      <c r="F27" s="15"/>
      <c r="G27" s="15"/>
      <c r="H27" s="17"/>
      <c r="I27" s="19"/>
      <c r="J27" s="15"/>
      <c r="K27" s="19"/>
    </row>
    <row r="28" spans="1:11" ht="12.75">
      <c r="A28" s="15"/>
      <c r="B28" s="15" t="s">
        <v>137</v>
      </c>
      <c r="C28" s="15"/>
      <c r="D28" s="15"/>
      <c r="E28" s="15"/>
      <c r="F28" s="15"/>
      <c r="G28" s="15"/>
      <c r="H28" s="17"/>
      <c r="I28" s="19">
        <v>0</v>
      </c>
      <c r="J28" s="15"/>
      <c r="K28" s="19">
        <v>0</v>
      </c>
    </row>
    <row r="29" spans="1:11" ht="6" customHeight="1">
      <c r="A29" s="15"/>
      <c r="B29" s="15"/>
      <c r="C29" s="15"/>
      <c r="D29" s="15"/>
      <c r="E29" s="15"/>
      <c r="F29" s="15"/>
      <c r="G29" s="15"/>
      <c r="H29" s="17"/>
      <c r="I29" s="19"/>
      <c r="J29" s="15"/>
      <c r="K29" s="19"/>
    </row>
    <row r="30" spans="1:11" ht="12.75">
      <c r="A30" s="15"/>
      <c r="B30" s="15" t="s">
        <v>136</v>
      </c>
      <c r="C30" s="15"/>
      <c r="D30" s="15"/>
      <c r="E30" s="15"/>
      <c r="F30" s="15"/>
      <c r="G30" s="15"/>
      <c r="H30" s="17"/>
      <c r="I30" s="19">
        <v>0</v>
      </c>
      <c r="J30" s="15"/>
      <c r="K30" s="19">
        <v>0</v>
      </c>
    </row>
    <row r="31" spans="1:11" ht="8.25" customHeight="1">
      <c r="A31" s="15"/>
      <c r="B31" s="15"/>
      <c r="C31" s="15"/>
      <c r="D31" s="15"/>
      <c r="E31" s="15"/>
      <c r="F31" s="15"/>
      <c r="G31" s="15"/>
      <c r="H31" s="17"/>
      <c r="I31" s="17"/>
      <c r="J31" s="15"/>
      <c r="K31" s="17"/>
    </row>
    <row r="32" spans="1:11" ht="12.75">
      <c r="A32" s="15"/>
      <c r="B32" s="15" t="s">
        <v>135</v>
      </c>
      <c r="C32" s="15"/>
      <c r="D32" s="15"/>
      <c r="E32" s="15"/>
      <c r="F32" s="15"/>
      <c r="G32" s="15"/>
      <c r="H32" s="17"/>
      <c r="I32" s="17"/>
      <c r="J32" s="15"/>
      <c r="K32" s="17"/>
    </row>
    <row r="33" spans="1:11" ht="12.75">
      <c r="A33" s="15"/>
      <c r="B33" s="15"/>
      <c r="C33" s="15" t="s">
        <v>68</v>
      </c>
      <c r="D33" s="15"/>
      <c r="E33" s="15"/>
      <c r="F33" s="15"/>
      <c r="G33" s="15"/>
      <c r="H33" s="17"/>
      <c r="I33" s="23">
        <v>25757.042824392407</v>
      </c>
      <c r="J33" s="15"/>
      <c r="K33" s="23">
        <v>26225</v>
      </c>
    </row>
    <row r="34" spans="1:11" ht="12.75">
      <c r="A34" s="15"/>
      <c r="B34" s="15"/>
      <c r="C34" s="15" t="s">
        <v>134</v>
      </c>
      <c r="D34" s="15"/>
      <c r="E34" s="15"/>
      <c r="F34" s="15"/>
      <c r="G34" s="15"/>
      <c r="H34" s="17"/>
      <c r="I34" s="21">
        <v>32302.10093997419</v>
      </c>
      <c r="J34" s="15"/>
      <c r="K34" s="21">
        <f>27214+3394</f>
        <v>30608</v>
      </c>
    </row>
    <row r="35" spans="1:11" ht="12.75">
      <c r="A35" s="15"/>
      <c r="B35" s="15"/>
      <c r="C35" s="15" t="s">
        <v>133</v>
      </c>
      <c r="D35" s="15"/>
      <c r="E35" s="15"/>
      <c r="F35" s="15"/>
      <c r="G35" s="15"/>
      <c r="H35" s="17"/>
      <c r="I35" s="21">
        <v>1164.95886</v>
      </c>
      <c r="J35" s="15"/>
      <c r="K35" s="21">
        <v>2670</v>
      </c>
    </row>
    <row r="36" spans="1:11" ht="12.75">
      <c r="A36" s="15"/>
      <c r="B36" s="15"/>
      <c r="C36" s="15" t="s">
        <v>60</v>
      </c>
      <c r="D36" s="15"/>
      <c r="E36" s="15"/>
      <c r="F36" s="15"/>
      <c r="G36" s="15"/>
      <c r="H36" s="17"/>
      <c r="I36" s="20">
        <v>2739.269733450842</v>
      </c>
      <c r="J36" s="15"/>
      <c r="K36" s="20">
        <v>1675</v>
      </c>
    </row>
    <row r="37" spans="1:11" ht="12.75">
      <c r="A37" s="15"/>
      <c r="B37" s="15"/>
      <c r="C37" s="15"/>
      <c r="D37" s="15"/>
      <c r="E37" s="15"/>
      <c r="F37" s="15"/>
      <c r="G37" s="15"/>
      <c r="H37" s="17"/>
      <c r="I37" s="27">
        <f>SUM(I33:I36)</f>
        <v>61963.37235781744</v>
      </c>
      <c r="J37" s="15"/>
      <c r="K37" s="26">
        <f>SUM(K33:K36)</f>
        <v>61178</v>
      </c>
    </row>
    <row r="38" spans="1:11" ht="12.75">
      <c r="A38" s="15"/>
      <c r="B38" s="15" t="s">
        <v>132</v>
      </c>
      <c r="C38" s="15"/>
      <c r="D38" s="15"/>
      <c r="E38" s="15"/>
      <c r="F38" s="15"/>
      <c r="G38" s="15"/>
      <c r="H38" s="17"/>
      <c r="I38" s="17"/>
      <c r="J38" s="15"/>
      <c r="K38" s="17"/>
    </row>
    <row r="39" spans="1:11" ht="12.75">
      <c r="A39" s="15"/>
      <c r="B39" s="15"/>
      <c r="C39" s="15" t="s">
        <v>87</v>
      </c>
      <c r="D39" s="15"/>
      <c r="E39" s="15"/>
      <c r="F39" s="15"/>
      <c r="G39" s="15"/>
      <c r="H39" s="17"/>
      <c r="I39" s="23">
        <v>25642.486325275655</v>
      </c>
      <c r="J39" s="15"/>
      <c r="K39" s="23">
        <v>22990</v>
      </c>
    </row>
    <row r="40" spans="1:11" ht="12.75">
      <c r="A40" s="15"/>
      <c r="B40" s="15"/>
      <c r="C40" s="15" t="s">
        <v>131</v>
      </c>
      <c r="D40" s="15"/>
      <c r="E40" s="15"/>
      <c r="F40" s="15"/>
      <c r="G40" s="15"/>
      <c r="H40" s="17"/>
      <c r="I40" s="21">
        <v>19513.94863839998</v>
      </c>
      <c r="J40" s="15"/>
      <c r="K40" s="21">
        <f>14408+8239</f>
        <v>22647</v>
      </c>
    </row>
    <row r="41" spans="1:11" ht="12.75">
      <c r="A41" s="15"/>
      <c r="B41" s="15"/>
      <c r="C41" s="15" t="s">
        <v>130</v>
      </c>
      <c r="D41" s="15"/>
      <c r="E41" s="15"/>
      <c r="F41" s="15"/>
      <c r="G41" s="15"/>
      <c r="H41" s="17"/>
      <c r="I41" s="20">
        <v>56.887</v>
      </c>
      <c r="J41" s="15"/>
      <c r="K41" s="20">
        <v>14</v>
      </c>
    </row>
    <row r="42" spans="1:11" ht="12.75">
      <c r="A42" s="15"/>
      <c r="B42" s="15"/>
      <c r="C42" s="15"/>
      <c r="D42" s="15"/>
      <c r="E42" s="15"/>
      <c r="F42" s="15"/>
      <c r="G42" s="15"/>
      <c r="H42" s="17"/>
      <c r="I42" s="25">
        <f>SUM(I39:I41)</f>
        <v>45213.32196367564</v>
      </c>
      <c r="J42" s="15"/>
      <c r="K42" s="17">
        <f>SUM(K39:K41)</f>
        <v>45651</v>
      </c>
    </row>
    <row r="43" spans="1:11" ht="6" customHeight="1">
      <c r="A43" s="15"/>
      <c r="B43" s="15"/>
      <c r="C43" s="15"/>
      <c r="D43" s="15"/>
      <c r="E43" s="15"/>
      <c r="F43" s="15"/>
      <c r="G43" s="15"/>
      <c r="H43" s="17"/>
      <c r="I43" s="25"/>
      <c r="J43" s="15"/>
      <c r="K43" s="17"/>
    </row>
    <row r="44" spans="1:11" ht="12.75">
      <c r="A44" s="15"/>
      <c r="B44" s="15" t="s">
        <v>129</v>
      </c>
      <c r="C44" s="15"/>
      <c r="D44" s="15"/>
      <c r="E44" s="15"/>
      <c r="F44" s="15"/>
      <c r="G44" s="15"/>
      <c r="H44" s="17"/>
      <c r="I44" s="25">
        <f>I37-I42+0.5</f>
        <v>16750.5503941418</v>
      </c>
      <c r="J44" s="15"/>
      <c r="K44" s="17">
        <f>K37-K42</f>
        <v>15527</v>
      </c>
    </row>
    <row r="45" spans="1:11" ht="5.25" customHeight="1">
      <c r="A45" s="15"/>
      <c r="B45" s="15"/>
      <c r="C45" s="15"/>
      <c r="D45" s="15"/>
      <c r="E45" s="15"/>
      <c r="F45" s="15"/>
      <c r="G45" s="15"/>
      <c r="H45" s="17"/>
      <c r="I45" s="25"/>
      <c r="J45" s="15"/>
      <c r="K45" s="17"/>
    </row>
    <row r="46" spans="1:11" ht="12.75">
      <c r="A46" s="15"/>
      <c r="B46" s="15"/>
      <c r="C46" s="15"/>
      <c r="D46" s="15"/>
      <c r="E46" s="15"/>
      <c r="F46" s="15"/>
      <c r="G46" s="15"/>
      <c r="H46" s="17"/>
      <c r="I46" s="24">
        <f>I44+I18+I22+I24+I28+I20+I30+I26-1</f>
        <v>91557.54332035116</v>
      </c>
      <c r="J46" s="15"/>
      <c r="K46" s="18">
        <f>K44+K18+K22+K24+K28+K20+K30+K26</f>
        <v>89479</v>
      </c>
    </row>
    <row r="47" spans="1:11" ht="6" customHeight="1">
      <c r="A47" s="15"/>
      <c r="B47" s="15"/>
      <c r="C47" s="15"/>
      <c r="D47" s="15"/>
      <c r="E47" s="15"/>
      <c r="F47" s="15"/>
      <c r="G47" s="15"/>
      <c r="H47" s="17"/>
      <c r="I47" s="17"/>
      <c r="J47" s="15"/>
      <c r="K47" s="17"/>
    </row>
    <row r="48" spans="1:11" ht="12.75">
      <c r="A48" s="15"/>
      <c r="B48" s="15" t="s">
        <v>128</v>
      </c>
      <c r="C48" s="15"/>
      <c r="D48" s="15"/>
      <c r="E48" s="15"/>
      <c r="F48" s="15"/>
      <c r="G48" s="15"/>
      <c r="H48" s="17"/>
      <c r="I48" s="17"/>
      <c r="J48" s="15"/>
      <c r="K48" s="17"/>
    </row>
    <row r="49" spans="1:11" ht="12.75">
      <c r="A49" s="15"/>
      <c r="B49" s="15" t="s">
        <v>38</v>
      </c>
      <c r="C49" s="15"/>
      <c r="D49" s="15"/>
      <c r="E49" s="15"/>
      <c r="F49" s="15"/>
      <c r="G49" s="15"/>
      <c r="H49" s="17"/>
      <c r="I49" s="23">
        <v>41999</v>
      </c>
      <c r="J49" s="15"/>
      <c r="K49" s="23">
        <v>41999</v>
      </c>
    </row>
    <row r="50" spans="1:11" ht="12.75">
      <c r="A50" s="15"/>
      <c r="B50" s="15" t="s">
        <v>127</v>
      </c>
      <c r="C50" s="15"/>
      <c r="D50" s="15"/>
      <c r="E50" s="15"/>
      <c r="F50" s="15"/>
      <c r="G50" s="15"/>
      <c r="H50" s="17"/>
      <c r="I50" s="21"/>
      <c r="J50" s="15"/>
      <c r="K50" s="21"/>
    </row>
    <row r="51" spans="1:11" ht="12.75">
      <c r="A51" s="15"/>
      <c r="B51" s="15"/>
      <c r="C51" s="15" t="s">
        <v>39</v>
      </c>
      <c r="D51" s="15"/>
      <c r="E51" s="15"/>
      <c r="F51" s="15"/>
      <c r="G51" s="15"/>
      <c r="H51" s="17"/>
      <c r="I51" s="21">
        <v>9532</v>
      </c>
      <c r="J51" s="15"/>
      <c r="K51" s="21">
        <v>9532</v>
      </c>
    </row>
    <row r="52" spans="1:11" ht="12.75">
      <c r="A52" s="15"/>
      <c r="B52" s="15"/>
      <c r="C52" s="15" t="s">
        <v>126</v>
      </c>
      <c r="D52" s="15"/>
      <c r="E52" s="15"/>
      <c r="F52" s="15"/>
      <c r="G52" s="15"/>
      <c r="H52" s="17"/>
      <c r="I52" s="22">
        <v>0</v>
      </c>
      <c r="J52" s="15"/>
      <c r="K52" s="22">
        <v>0</v>
      </c>
    </row>
    <row r="53" spans="1:11" ht="12.75">
      <c r="A53" s="15"/>
      <c r="B53" s="15"/>
      <c r="C53" s="15" t="s">
        <v>125</v>
      </c>
      <c r="D53" s="15"/>
      <c r="E53" s="15"/>
      <c r="F53" s="15"/>
      <c r="G53" s="15"/>
      <c r="H53" s="17"/>
      <c r="I53" s="21"/>
      <c r="J53" s="15"/>
      <c r="K53" s="22">
        <v>0</v>
      </c>
    </row>
    <row r="54" spans="1:11" ht="12.75">
      <c r="A54" s="15"/>
      <c r="B54" s="15"/>
      <c r="C54" s="15" t="s">
        <v>124</v>
      </c>
      <c r="D54" s="15"/>
      <c r="E54" s="15"/>
      <c r="F54" s="15"/>
      <c r="G54" s="15"/>
      <c r="H54" s="17"/>
      <c r="I54" s="21"/>
      <c r="J54" s="15"/>
      <c r="K54" s="22">
        <v>0</v>
      </c>
    </row>
    <row r="55" spans="1:11" ht="12.75">
      <c r="A55" s="15"/>
      <c r="B55" s="15"/>
      <c r="C55" s="15" t="s">
        <v>123</v>
      </c>
      <c r="D55" s="15"/>
      <c r="E55" s="15"/>
      <c r="F55" s="15"/>
      <c r="G55" s="15"/>
      <c r="H55" s="17"/>
      <c r="I55" s="21">
        <v>1993.14265</v>
      </c>
      <c r="J55" s="15"/>
      <c r="K55" s="21">
        <v>919</v>
      </c>
    </row>
    <row r="56" spans="1:11" ht="12.75">
      <c r="A56" s="15"/>
      <c r="B56" s="15"/>
      <c r="C56" s="15" t="s">
        <v>122</v>
      </c>
      <c r="D56" s="15"/>
      <c r="E56" s="15"/>
      <c r="F56" s="15"/>
      <c r="G56" s="15"/>
      <c r="H56" s="17"/>
      <c r="I56" s="20">
        <v>26665.893519044403</v>
      </c>
      <c r="J56" s="15"/>
      <c r="K56" s="20">
        <v>28975</v>
      </c>
    </row>
    <row r="57" spans="1:11" ht="12.75">
      <c r="A57" s="15"/>
      <c r="B57" s="15"/>
      <c r="C57" s="15"/>
      <c r="D57" s="15"/>
      <c r="E57" s="15"/>
      <c r="F57" s="15"/>
      <c r="G57" s="15"/>
      <c r="H57" s="17"/>
      <c r="I57" s="17">
        <f>SUM(I49:I56)</f>
        <v>80190.03616904441</v>
      </c>
      <c r="J57" s="15"/>
      <c r="K57" s="17">
        <f>SUM(K49:K56)</f>
        <v>81425</v>
      </c>
    </row>
    <row r="58" spans="1:11" ht="6" customHeight="1">
      <c r="A58" s="15"/>
      <c r="B58" s="15"/>
      <c r="C58" s="15"/>
      <c r="D58" s="15"/>
      <c r="E58" s="15"/>
      <c r="F58" s="15"/>
      <c r="G58" s="15"/>
      <c r="H58" s="17"/>
      <c r="I58" s="17"/>
      <c r="J58" s="15"/>
      <c r="K58" s="17"/>
    </row>
    <row r="59" spans="1:11" ht="12.75">
      <c r="A59" s="15"/>
      <c r="B59" s="15" t="s">
        <v>121</v>
      </c>
      <c r="C59" s="15"/>
      <c r="D59" s="15"/>
      <c r="E59" s="15"/>
      <c r="F59" s="15"/>
      <c r="G59" s="15"/>
      <c r="H59" s="17"/>
      <c r="I59" s="19">
        <v>0</v>
      </c>
      <c r="J59" s="15"/>
      <c r="K59" s="19">
        <v>0</v>
      </c>
    </row>
    <row r="60" spans="1:11" ht="7.5" customHeight="1">
      <c r="A60" s="15"/>
      <c r="B60" s="15"/>
      <c r="C60" s="15"/>
      <c r="D60" s="15"/>
      <c r="E60" s="15"/>
      <c r="F60" s="15"/>
      <c r="G60" s="15"/>
      <c r="H60" s="17"/>
      <c r="I60" s="17"/>
      <c r="J60" s="15"/>
      <c r="K60" s="17"/>
    </row>
    <row r="61" spans="1:11" ht="12.75">
      <c r="A61" s="15"/>
      <c r="B61" s="15" t="s">
        <v>88</v>
      </c>
      <c r="C61" s="15"/>
      <c r="D61" s="15"/>
      <c r="E61" s="15"/>
      <c r="F61" s="15"/>
      <c r="G61" s="15"/>
      <c r="H61" s="17"/>
      <c r="I61" s="17">
        <v>3556.01659</v>
      </c>
      <c r="J61" s="15"/>
      <c r="K61" s="17">
        <v>138</v>
      </c>
    </row>
    <row r="62" spans="1:11" ht="6" customHeight="1">
      <c r="A62" s="15"/>
      <c r="B62" s="15"/>
      <c r="C62" s="15"/>
      <c r="D62" s="15"/>
      <c r="E62" s="15"/>
      <c r="F62" s="15"/>
      <c r="G62" s="15"/>
      <c r="H62" s="17"/>
      <c r="I62" s="17"/>
      <c r="J62" s="15"/>
      <c r="K62" s="17"/>
    </row>
    <row r="63" spans="1:11" ht="12.75">
      <c r="A63" s="15"/>
      <c r="B63" s="15" t="s">
        <v>120</v>
      </c>
      <c r="C63" s="15"/>
      <c r="D63" s="15"/>
      <c r="E63" s="15"/>
      <c r="F63" s="15"/>
      <c r="G63" s="15"/>
      <c r="H63" s="17"/>
      <c r="I63" s="19">
        <v>0</v>
      </c>
      <c r="J63" s="15"/>
      <c r="K63" s="19">
        <v>0</v>
      </c>
    </row>
    <row r="64" spans="1:11" ht="5.25" customHeight="1">
      <c r="A64" s="15"/>
      <c r="B64" s="15"/>
      <c r="C64" s="15"/>
      <c r="D64" s="15"/>
      <c r="E64" s="15"/>
      <c r="F64" s="15"/>
      <c r="G64" s="15"/>
      <c r="H64" s="17"/>
      <c r="I64" s="17"/>
      <c r="J64" s="15"/>
      <c r="K64" s="17"/>
    </row>
    <row r="65" spans="1:11" ht="12.75">
      <c r="A65" s="15"/>
      <c r="B65" s="15" t="s">
        <v>119</v>
      </c>
      <c r="C65" s="15"/>
      <c r="D65" s="15"/>
      <c r="E65" s="15"/>
      <c r="F65" s="15"/>
      <c r="G65" s="15"/>
      <c r="H65" s="17"/>
      <c r="I65" s="17">
        <v>7811.610549999999</v>
      </c>
      <c r="J65" s="15"/>
      <c r="K65" s="17">
        <v>7916</v>
      </c>
    </row>
    <row r="66" spans="1:11" ht="6" customHeight="1">
      <c r="A66" s="15"/>
      <c r="B66" s="15"/>
      <c r="C66" s="15"/>
      <c r="D66" s="15"/>
      <c r="E66" s="15"/>
      <c r="F66" s="15"/>
      <c r="G66" s="15"/>
      <c r="H66" s="17"/>
      <c r="I66" s="17"/>
      <c r="J66" s="15"/>
      <c r="K66" s="17"/>
    </row>
    <row r="67" spans="1:11" ht="12.75">
      <c r="A67" s="15"/>
      <c r="B67" s="15"/>
      <c r="C67" s="15"/>
      <c r="D67" s="15"/>
      <c r="E67" s="15"/>
      <c r="F67" s="15"/>
      <c r="G67" s="15"/>
      <c r="H67" s="17"/>
      <c r="I67" s="18">
        <f>I57+I61+I63+I65+0.5</f>
        <v>91558.16330904441</v>
      </c>
      <c r="J67" s="15"/>
      <c r="K67" s="18">
        <f>K57+K61+K63+K65</f>
        <v>89479</v>
      </c>
    </row>
    <row r="68" spans="1:11" ht="5.25" customHeight="1">
      <c r="A68" s="15"/>
      <c r="B68" s="15"/>
      <c r="C68" s="15"/>
      <c r="D68" s="15"/>
      <c r="E68" s="15"/>
      <c r="F68" s="15"/>
      <c r="G68" s="15"/>
      <c r="H68" s="17"/>
      <c r="I68" s="17"/>
      <c r="J68" s="15"/>
      <c r="K68" s="17"/>
    </row>
    <row r="69" spans="1:11" ht="12.75">
      <c r="A69" s="15"/>
      <c r="B69" s="15" t="s">
        <v>118</v>
      </c>
      <c r="C69" s="15"/>
      <c r="D69" s="15"/>
      <c r="E69" s="15"/>
      <c r="F69" s="15"/>
      <c r="G69" s="15"/>
      <c r="H69" s="17"/>
      <c r="I69" s="16">
        <f>(I57-I22)/I49</f>
        <v>1.9040938157823857</v>
      </c>
      <c r="J69" s="15"/>
      <c r="K69" s="16">
        <f>(K57-K22)/K49</f>
        <v>1.931022167194457</v>
      </c>
    </row>
    <row r="70" spans="1:11" ht="12.75">
      <c r="A70" s="15"/>
      <c r="B70" s="15"/>
      <c r="C70" s="15"/>
      <c r="D70" s="15"/>
      <c r="E70" s="15"/>
      <c r="F70" s="15"/>
      <c r="G70" s="15"/>
      <c r="H70" s="15"/>
      <c r="I70" s="17"/>
      <c r="J70" s="15"/>
      <c r="K70" s="17"/>
    </row>
    <row r="71" spans="1:11" ht="12.75">
      <c r="A71" s="15"/>
      <c r="B71" s="15" t="s">
        <v>117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15"/>
      <c r="B72" s="15" t="s">
        <v>116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/>
  <pageMargins left="0.75" right="0.45" top="0.17" bottom="0.16" header="0.22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26">
      <selection activeCell="H45" sqref="H45"/>
    </sheetView>
  </sheetViews>
  <sheetFormatPr defaultColWidth="9.33203125" defaultRowHeight="12.75"/>
  <cols>
    <col min="1" max="1" width="0.82421875" style="0" customWidth="1"/>
    <col min="4" max="4" width="18.83203125" style="0" customWidth="1"/>
    <col min="5" max="5" width="12.33203125" style="0" customWidth="1"/>
    <col min="6" max="6" width="15.83203125" style="0" customWidth="1"/>
    <col min="7" max="7" width="12.66015625" style="0" customWidth="1"/>
    <col min="8" max="8" width="13.16015625" style="0" customWidth="1"/>
    <col min="9" max="9" width="11.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12"/>
      <c r="K2" s="12"/>
    </row>
    <row r="3" spans="1:11" ht="12.75">
      <c r="A3" s="65" t="s">
        <v>115</v>
      </c>
      <c r="B3" s="65"/>
      <c r="C3" s="65"/>
      <c r="D3" s="65"/>
      <c r="E3" s="65"/>
      <c r="F3" s="65"/>
      <c r="G3" s="65"/>
      <c r="H3" s="65"/>
      <c r="I3" s="65"/>
      <c r="J3" s="12"/>
      <c r="K3" s="12"/>
    </row>
    <row r="4" spans="1:11" ht="12.75">
      <c r="A4" s="65" t="s">
        <v>114</v>
      </c>
      <c r="B4" s="65"/>
      <c r="C4" s="65"/>
      <c r="D4" s="65"/>
      <c r="E4" s="65"/>
      <c r="F4" s="65"/>
      <c r="G4" s="65"/>
      <c r="H4" s="65"/>
      <c r="I4" s="65"/>
      <c r="J4" s="12"/>
      <c r="K4" s="12"/>
    </row>
    <row r="5" spans="1:11" ht="12.75">
      <c r="A5" s="65" t="s">
        <v>113</v>
      </c>
      <c r="B5" s="65"/>
      <c r="C5" s="65"/>
      <c r="D5" s="65"/>
      <c r="E5" s="65"/>
      <c r="F5" s="65"/>
      <c r="G5" s="65"/>
      <c r="H5" s="65"/>
      <c r="I5" s="65"/>
      <c r="J5" s="12"/>
      <c r="K5" s="12"/>
    </row>
    <row r="6" spans="1:11" ht="12.75">
      <c r="A6" s="66" t="str">
        <f>'A1'!A6</f>
        <v>31 MARCH 2005</v>
      </c>
      <c r="B6" s="69"/>
      <c r="C6" s="69"/>
      <c r="D6" s="69"/>
      <c r="E6" s="69"/>
      <c r="F6" s="69"/>
      <c r="G6" s="69"/>
      <c r="H6" s="69"/>
      <c r="I6" s="69"/>
      <c r="J6" s="12"/>
      <c r="K6" s="12"/>
    </row>
    <row r="7" spans="1:11" ht="12.75">
      <c r="A7" s="65" t="s">
        <v>112</v>
      </c>
      <c r="B7" s="65"/>
      <c r="C7" s="65"/>
      <c r="D7" s="65"/>
      <c r="E7" s="65"/>
      <c r="F7" s="65"/>
      <c r="G7" s="65"/>
      <c r="H7" s="65"/>
      <c r="I7" s="65"/>
      <c r="J7" s="12"/>
      <c r="K7" s="12"/>
    </row>
    <row r="8" spans="1:11" ht="12.75">
      <c r="A8" s="65" t="s">
        <v>150</v>
      </c>
      <c r="B8" s="65"/>
      <c r="C8" s="65"/>
      <c r="D8" s="65"/>
      <c r="E8" s="65"/>
      <c r="F8" s="65"/>
      <c r="G8" s="65"/>
      <c r="H8" s="65"/>
      <c r="I8" s="65"/>
      <c r="J8" s="12"/>
      <c r="K8" s="12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65" t="s">
        <v>71</v>
      </c>
      <c r="F11" s="65"/>
      <c r="G11" s="65"/>
      <c r="H11" s="65"/>
      <c r="I11" s="65"/>
      <c r="J11" s="3"/>
      <c r="K11" s="3"/>
    </row>
    <row r="12" spans="1:11" ht="12.75">
      <c r="A12" s="3"/>
      <c r="B12" s="3"/>
      <c r="C12" s="3"/>
      <c r="D12" s="3"/>
      <c r="E12" s="14"/>
      <c r="F12" s="12"/>
      <c r="G12" s="14"/>
      <c r="H12" s="14"/>
      <c r="I12" s="14"/>
      <c r="J12" s="3"/>
      <c r="K12" s="3"/>
    </row>
    <row r="13" spans="1:11" ht="12.75">
      <c r="A13" s="3"/>
      <c r="B13" s="3"/>
      <c r="C13" s="3"/>
      <c r="D13" s="3"/>
      <c r="E13" s="14"/>
      <c r="F13" s="65" t="s">
        <v>151</v>
      </c>
      <c r="G13" s="65"/>
      <c r="H13" s="12" t="s">
        <v>152</v>
      </c>
      <c r="I13" s="12"/>
      <c r="J13" s="3"/>
      <c r="K13" s="3"/>
    </row>
    <row r="14" spans="1:11" ht="12.75">
      <c r="A14" s="3"/>
      <c r="B14" s="3"/>
      <c r="C14" s="3"/>
      <c r="D14" s="3"/>
      <c r="E14" s="31" t="s">
        <v>44</v>
      </c>
      <c r="F14" s="31" t="s">
        <v>48</v>
      </c>
      <c r="G14" s="31" t="s">
        <v>47</v>
      </c>
      <c r="H14" s="31" t="s">
        <v>49</v>
      </c>
      <c r="I14" s="12" t="s">
        <v>40</v>
      </c>
      <c r="J14" s="3"/>
      <c r="K14" s="3"/>
    </row>
    <row r="15" spans="1:11" ht="12.75">
      <c r="A15" s="3"/>
      <c r="B15" s="3"/>
      <c r="C15" s="3"/>
      <c r="D15" s="3"/>
      <c r="E15" s="12" t="s">
        <v>45</v>
      </c>
      <c r="F15" s="12" t="s">
        <v>46</v>
      </c>
      <c r="G15" s="12" t="s">
        <v>46</v>
      </c>
      <c r="H15" s="12" t="s">
        <v>50</v>
      </c>
      <c r="I15" s="14"/>
      <c r="J15" s="3"/>
      <c r="K15" s="3"/>
    </row>
    <row r="16" spans="1:11" ht="12.75">
      <c r="A16" s="3"/>
      <c r="B16" s="3"/>
      <c r="C16" s="3"/>
      <c r="D16" s="3"/>
      <c r="E16" s="12"/>
      <c r="F16" s="12"/>
      <c r="G16" s="12"/>
      <c r="H16" s="12"/>
      <c r="I16" s="14"/>
      <c r="J16" s="3"/>
      <c r="K16" s="3"/>
    </row>
    <row r="17" spans="1:11" ht="12.75">
      <c r="A17" s="3"/>
      <c r="B17" s="3"/>
      <c r="C17" s="3"/>
      <c r="D17" s="3"/>
      <c r="E17" s="31" t="s">
        <v>89</v>
      </c>
      <c r="F17" s="31" t="s">
        <v>89</v>
      </c>
      <c r="G17" s="31" t="s">
        <v>89</v>
      </c>
      <c r="H17" s="31" t="s">
        <v>89</v>
      </c>
      <c r="I17" s="31" t="s">
        <v>89</v>
      </c>
      <c r="J17" s="3"/>
      <c r="K17" s="3"/>
    </row>
    <row r="18" spans="1:11" ht="12.75">
      <c r="A18" s="3"/>
      <c r="B18" s="3"/>
      <c r="C18" s="3"/>
      <c r="D18" s="3"/>
      <c r="E18" s="31"/>
      <c r="F18" s="31"/>
      <c r="G18" s="31"/>
      <c r="H18" s="31"/>
      <c r="I18" s="31"/>
      <c r="J18" s="3"/>
      <c r="K18" s="3"/>
    </row>
    <row r="19" spans="1:11" ht="12.75">
      <c r="A19" s="3"/>
      <c r="B19" s="3" t="s">
        <v>153</v>
      </c>
      <c r="C19" s="3"/>
      <c r="D19" s="3"/>
      <c r="E19" s="32">
        <v>41999</v>
      </c>
      <c r="F19" s="32">
        <v>9532</v>
      </c>
      <c r="G19" s="32">
        <v>919</v>
      </c>
      <c r="H19" s="32">
        <v>28974</v>
      </c>
      <c r="I19" s="32">
        <f>SUM(E19:H19)</f>
        <v>81424</v>
      </c>
      <c r="J19" s="3"/>
      <c r="K19" s="3"/>
    </row>
    <row r="20" spans="1:11" ht="12.75">
      <c r="A20" s="3"/>
      <c r="B20" s="3"/>
      <c r="C20" s="3"/>
      <c r="D20" s="3"/>
      <c r="E20" s="32"/>
      <c r="F20" s="32"/>
      <c r="G20" s="32"/>
      <c r="H20" s="32"/>
      <c r="I20" s="6"/>
      <c r="J20" s="3"/>
      <c r="K20" s="3"/>
    </row>
    <row r="21" spans="1:11" ht="12.75">
      <c r="A21" s="3"/>
      <c r="B21" s="3" t="s">
        <v>154</v>
      </c>
      <c r="C21" s="3"/>
      <c r="D21" s="3"/>
      <c r="E21" s="32">
        <v>0</v>
      </c>
      <c r="F21" s="32">
        <v>0</v>
      </c>
      <c r="G21" s="32">
        <v>0</v>
      </c>
      <c r="H21" s="32">
        <v>-1887.6037809555924</v>
      </c>
      <c r="I21" s="32">
        <f>SUM(E21:H21)</f>
        <v>-1887.6037809555924</v>
      </c>
      <c r="J21" s="3"/>
      <c r="K21" s="3"/>
    </row>
    <row r="22" spans="1:11" ht="12.75">
      <c r="A22" s="3"/>
      <c r="B22" s="3"/>
      <c r="C22" s="3"/>
      <c r="D22" s="3"/>
      <c r="E22" s="32"/>
      <c r="F22" s="32"/>
      <c r="G22" s="32"/>
      <c r="H22" s="32"/>
      <c r="I22" s="6"/>
      <c r="J22" s="3"/>
      <c r="K22" s="3"/>
    </row>
    <row r="23" spans="1:11" ht="12.75">
      <c r="A23" s="3"/>
      <c r="B23" s="3" t="s">
        <v>155</v>
      </c>
      <c r="C23" s="3"/>
      <c r="D23" s="3"/>
      <c r="E23" s="32">
        <v>0</v>
      </c>
      <c r="F23" s="32">
        <v>0</v>
      </c>
      <c r="G23" s="32">
        <v>0</v>
      </c>
      <c r="H23" s="32">
        <v>0</v>
      </c>
      <c r="I23" s="32">
        <f>SUM(E23:H23)</f>
        <v>0</v>
      </c>
      <c r="J23" s="3"/>
      <c r="K23" s="3"/>
    </row>
    <row r="24" spans="1:11" ht="12.75">
      <c r="A24" s="3"/>
      <c r="B24" s="3"/>
      <c r="C24" s="3"/>
      <c r="D24" s="3"/>
      <c r="E24" s="32"/>
      <c r="F24" s="32"/>
      <c r="G24" s="32"/>
      <c r="H24" s="32"/>
      <c r="I24" s="6"/>
      <c r="J24" s="3"/>
      <c r="K24" s="3"/>
    </row>
    <row r="25" spans="1:11" ht="12.75">
      <c r="A25" s="3"/>
      <c r="B25" s="3" t="s">
        <v>156</v>
      </c>
      <c r="C25" s="3"/>
      <c r="D25" s="3"/>
      <c r="E25" s="32">
        <v>0</v>
      </c>
      <c r="F25" s="32">
        <v>0</v>
      </c>
      <c r="G25" s="32">
        <v>0</v>
      </c>
      <c r="H25" s="32">
        <v>-419.78950000000003</v>
      </c>
      <c r="I25" s="32">
        <f>SUM(E25:H25)</f>
        <v>-419.78950000000003</v>
      </c>
      <c r="J25" s="3"/>
      <c r="K25" s="3"/>
    </row>
    <row r="26" spans="1:11" ht="12.75">
      <c r="A26" s="3"/>
      <c r="B26" s="3"/>
      <c r="C26" s="3"/>
      <c r="D26" s="3"/>
      <c r="E26" s="32"/>
      <c r="F26" s="32"/>
      <c r="G26" s="32"/>
      <c r="H26" s="32"/>
      <c r="I26" s="6"/>
      <c r="J26" s="3"/>
      <c r="K26" s="3"/>
    </row>
    <row r="27" spans="1:11" ht="12.75">
      <c r="A27" s="3"/>
      <c r="B27" s="3" t="s">
        <v>157</v>
      </c>
      <c r="C27" s="3"/>
      <c r="D27" s="3"/>
      <c r="E27" s="32">
        <v>0</v>
      </c>
      <c r="F27" s="32">
        <v>0</v>
      </c>
      <c r="G27" s="32">
        <v>1074.2456499999998</v>
      </c>
      <c r="H27" s="32">
        <v>0</v>
      </c>
      <c r="I27" s="32">
        <f>SUM(E27:H27)</f>
        <v>1074.2456499999998</v>
      </c>
      <c r="J27" s="3"/>
      <c r="K27" s="3"/>
    </row>
    <row r="28" spans="1:11" ht="12.75">
      <c r="A28" s="3"/>
      <c r="B28" s="3"/>
      <c r="C28" s="3"/>
      <c r="D28" s="3"/>
      <c r="E28" s="32"/>
      <c r="F28" s="32"/>
      <c r="G28" s="32"/>
      <c r="H28" s="32"/>
      <c r="I28" s="6"/>
      <c r="J28" s="3"/>
      <c r="K28" s="3"/>
    </row>
    <row r="29" spans="1:11" ht="12.75">
      <c r="A29" s="3"/>
      <c r="B29" s="3"/>
      <c r="C29" s="3"/>
      <c r="D29" s="3"/>
      <c r="E29" s="7">
        <f>SUM(E19:E28)</f>
        <v>41999</v>
      </c>
      <c r="F29" s="7">
        <f>SUM(F19:F28)</f>
        <v>9532</v>
      </c>
      <c r="G29" s="7">
        <f>SUM(G19:G28)</f>
        <v>1993.2456499999998</v>
      </c>
      <c r="H29" s="7">
        <f>SUM(H19:H28)-1</f>
        <v>26665.60671904441</v>
      </c>
      <c r="I29" s="7">
        <f>SUM(I19:I28)-1</f>
        <v>80189.85236904441</v>
      </c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3"/>
      <c r="F31" s="33"/>
      <c r="G31" s="33"/>
      <c r="H31" s="33"/>
      <c r="I31" s="33"/>
      <c r="J31" s="3"/>
      <c r="K31" s="3"/>
    </row>
    <row r="32" spans="1:11" ht="12.75">
      <c r="A32" s="3"/>
      <c r="B32" s="3"/>
      <c r="C32" s="3"/>
      <c r="D32" s="3"/>
      <c r="E32" s="33"/>
      <c r="F32" s="33"/>
      <c r="G32" s="33"/>
      <c r="H32" s="33"/>
      <c r="I32" s="33"/>
      <c r="J32" s="3"/>
      <c r="K32" s="3"/>
    </row>
    <row r="33" spans="1:11" ht="12.75">
      <c r="A33" s="3"/>
      <c r="B33" s="3"/>
      <c r="C33" s="3"/>
      <c r="D33" s="3"/>
      <c r="E33" s="65" t="s">
        <v>77</v>
      </c>
      <c r="F33" s="65"/>
      <c r="G33" s="65"/>
      <c r="H33" s="65"/>
      <c r="I33" s="65"/>
      <c r="J33" s="3"/>
      <c r="K33" s="3"/>
    </row>
    <row r="34" spans="1:11" ht="12.75">
      <c r="A34" s="3"/>
      <c r="B34" s="3"/>
      <c r="C34" s="3"/>
      <c r="D34" s="3"/>
      <c r="E34" s="14"/>
      <c r="F34" s="12"/>
      <c r="G34" s="14"/>
      <c r="H34" s="14"/>
      <c r="I34" s="14"/>
      <c r="J34" s="3"/>
      <c r="K34" s="3"/>
    </row>
    <row r="35" spans="1:11" ht="12.75">
      <c r="A35" s="3"/>
      <c r="B35" s="3"/>
      <c r="C35" s="3"/>
      <c r="D35" s="3"/>
      <c r="E35" s="14"/>
      <c r="F35" s="65" t="s">
        <v>151</v>
      </c>
      <c r="G35" s="65"/>
      <c r="H35" s="12" t="s">
        <v>152</v>
      </c>
      <c r="I35" s="12"/>
      <c r="J35" s="3"/>
      <c r="K35" s="3"/>
    </row>
    <row r="36" spans="1:11" ht="12.75">
      <c r="A36" s="3"/>
      <c r="B36" s="3"/>
      <c r="C36" s="3"/>
      <c r="D36" s="3"/>
      <c r="E36" s="31" t="s">
        <v>44</v>
      </c>
      <c r="F36" s="31" t="s">
        <v>48</v>
      </c>
      <c r="G36" s="31" t="s">
        <v>47</v>
      </c>
      <c r="H36" s="31" t="s">
        <v>49</v>
      </c>
      <c r="I36" s="12" t="s">
        <v>40</v>
      </c>
      <c r="J36" s="3"/>
      <c r="K36" s="3"/>
    </row>
    <row r="37" spans="1:11" ht="12.75">
      <c r="A37" s="3"/>
      <c r="B37" s="3"/>
      <c r="C37" s="3"/>
      <c r="D37" s="3"/>
      <c r="E37" s="12" t="s">
        <v>45</v>
      </c>
      <c r="F37" s="12" t="s">
        <v>46</v>
      </c>
      <c r="G37" s="12" t="s">
        <v>46</v>
      </c>
      <c r="H37" s="12" t="s">
        <v>50</v>
      </c>
      <c r="I37" s="14"/>
      <c r="J37" s="3"/>
      <c r="K37" s="3"/>
    </row>
    <row r="38" spans="1:11" ht="12.75">
      <c r="A38" s="3"/>
      <c r="B38" s="3"/>
      <c r="C38" s="3"/>
      <c r="D38" s="3"/>
      <c r="E38" s="12"/>
      <c r="F38" s="12"/>
      <c r="G38" s="12"/>
      <c r="H38" s="12"/>
      <c r="I38" s="14"/>
      <c r="J38" s="3"/>
      <c r="K38" s="3"/>
    </row>
    <row r="39" spans="1:11" ht="12.75">
      <c r="A39" s="3"/>
      <c r="B39" s="3"/>
      <c r="C39" s="3"/>
      <c r="D39" s="3"/>
      <c r="E39" s="31" t="s">
        <v>89</v>
      </c>
      <c r="F39" s="31" t="s">
        <v>89</v>
      </c>
      <c r="G39" s="31" t="s">
        <v>89</v>
      </c>
      <c r="H39" s="31" t="s">
        <v>89</v>
      </c>
      <c r="I39" s="31" t="s">
        <v>89</v>
      </c>
      <c r="J39" s="3"/>
      <c r="K39" s="3"/>
    </row>
    <row r="40" spans="1:11" ht="12.75">
      <c r="A40" s="3"/>
      <c r="B40" s="3"/>
      <c r="C40" s="3"/>
      <c r="D40" s="3"/>
      <c r="E40" s="31"/>
      <c r="F40" s="31"/>
      <c r="G40" s="31"/>
      <c r="H40" s="31"/>
      <c r="I40" s="31"/>
      <c r="J40" s="3"/>
      <c r="K40" s="3"/>
    </row>
    <row r="41" spans="1:11" ht="12.75">
      <c r="A41" s="3"/>
      <c r="B41" s="3" t="s">
        <v>153</v>
      </c>
      <c r="C41" s="3"/>
      <c r="D41" s="3"/>
      <c r="E41" s="32">
        <v>39999</v>
      </c>
      <c r="F41" s="32">
        <v>11652</v>
      </c>
      <c r="G41" s="32">
        <v>2020</v>
      </c>
      <c r="H41" s="32">
        <f>29566</f>
        <v>29566</v>
      </c>
      <c r="I41" s="6">
        <f>SUM(E41:H41)</f>
        <v>83237</v>
      </c>
      <c r="J41" s="3"/>
      <c r="K41" s="3"/>
    </row>
    <row r="42" spans="1:11" ht="12.75">
      <c r="A42" s="3"/>
      <c r="B42" s="3"/>
      <c r="C42" s="3"/>
      <c r="D42" s="3"/>
      <c r="E42" s="32"/>
      <c r="F42" s="32"/>
      <c r="G42" s="32"/>
      <c r="H42" s="32"/>
      <c r="I42" s="6"/>
      <c r="J42" s="3"/>
      <c r="K42" s="3"/>
    </row>
    <row r="43" spans="1:11" ht="12.75">
      <c r="A43" s="3"/>
      <c r="B43" s="3" t="s">
        <v>73</v>
      </c>
      <c r="C43" s="3"/>
      <c r="D43" s="3"/>
      <c r="E43" s="32">
        <v>0</v>
      </c>
      <c r="F43" s="32">
        <v>0</v>
      </c>
      <c r="G43" s="32"/>
      <c r="H43" s="32">
        <v>0</v>
      </c>
      <c r="I43" s="6">
        <f>SUM(E43:H43)</f>
        <v>0</v>
      </c>
      <c r="J43" s="3"/>
      <c r="K43" s="3"/>
    </row>
    <row r="44" spans="1:11" ht="12.75">
      <c r="A44" s="3"/>
      <c r="B44" s="3"/>
      <c r="C44" s="3"/>
      <c r="D44" s="3"/>
      <c r="E44" s="32"/>
      <c r="F44" s="32"/>
      <c r="G44" s="32"/>
      <c r="H44" s="32"/>
      <c r="I44" s="6"/>
      <c r="J44" s="3"/>
      <c r="K44" s="3"/>
    </row>
    <row r="45" spans="1:11" ht="12.75">
      <c r="A45" s="3"/>
      <c r="B45" s="3" t="s">
        <v>158</v>
      </c>
      <c r="C45" s="3"/>
      <c r="D45" s="3"/>
      <c r="E45" s="32">
        <v>0</v>
      </c>
      <c r="F45" s="32">
        <v>0</v>
      </c>
      <c r="G45" s="32">
        <v>0</v>
      </c>
      <c r="H45" s="32">
        <v>643</v>
      </c>
      <c r="I45" s="6">
        <f>SUM(E45:H45)</f>
        <v>643</v>
      </c>
      <c r="J45" s="3"/>
      <c r="K45" s="3"/>
    </row>
    <row r="46" spans="1:11" ht="12.75">
      <c r="A46" s="3"/>
      <c r="B46" s="3"/>
      <c r="C46" s="3"/>
      <c r="D46" s="3"/>
      <c r="E46" s="32"/>
      <c r="F46" s="32"/>
      <c r="G46" s="32"/>
      <c r="H46" s="32"/>
      <c r="I46" s="6"/>
      <c r="J46" s="3"/>
      <c r="K46" s="3"/>
    </row>
    <row r="47" spans="1:11" ht="12.75">
      <c r="A47" s="3"/>
      <c r="B47" s="3" t="s">
        <v>155</v>
      </c>
      <c r="C47" s="3"/>
      <c r="D47" s="3"/>
      <c r="E47" s="32">
        <v>0</v>
      </c>
      <c r="F47" s="32">
        <v>-97</v>
      </c>
      <c r="G47" s="32">
        <v>0</v>
      </c>
      <c r="H47" s="32">
        <v>0</v>
      </c>
      <c r="I47" s="6">
        <f>SUM(E47:H47)</f>
        <v>-97</v>
      </c>
      <c r="J47" s="3"/>
      <c r="K47" s="3"/>
    </row>
    <row r="48" spans="1:11" ht="12.75">
      <c r="A48" s="3"/>
      <c r="B48" s="3"/>
      <c r="C48" s="3"/>
      <c r="D48" s="3"/>
      <c r="E48" s="32"/>
      <c r="F48" s="32"/>
      <c r="G48" s="32"/>
      <c r="H48" s="32"/>
      <c r="I48" s="6"/>
      <c r="J48" s="3"/>
      <c r="K48" s="3"/>
    </row>
    <row r="49" spans="1:11" ht="12.75">
      <c r="A49" s="3"/>
      <c r="B49" s="3" t="s">
        <v>156</v>
      </c>
      <c r="C49" s="3"/>
      <c r="D49" s="3"/>
      <c r="E49" s="32">
        <v>0</v>
      </c>
      <c r="F49" s="32">
        <v>0</v>
      </c>
      <c r="G49" s="32">
        <v>0</v>
      </c>
      <c r="H49" s="32">
        <v>0</v>
      </c>
      <c r="I49" s="6">
        <f>SUM(E49:H49)</f>
        <v>0</v>
      </c>
      <c r="J49" s="3"/>
      <c r="K49" s="3"/>
    </row>
    <row r="50" spans="1:11" ht="12.75">
      <c r="A50" s="3"/>
      <c r="B50" s="3"/>
      <c r="C50" s="3"/>
      <c r="D50" s="3"/>
      <c r="E50" s="32"/>
      <c r="F50" s="32"/>
      <c r="G50" s="32"/>
      <c r="H50" s="32"/>
      <c r="I50" s="6"/>
      <c r="J50" s="3"/>
      <c r="K50" s="3"/>
    </row>
    <row r="51" spans="1:11" ht="12.75">
      <c r="A51" s="3"/>
      <c r="B51" s="3" t="s">
        <v>157</v>
      </c>
      <c r="C51" s="3"/>
      <c r="D51" s="3"/>
      <c r="E51" s="32">
        <v>0</v>
      </c>
      <c r="F51" s="32">
        <v>0</v>
      </c>
      <c r="G51" s="32">
        <v>-419</v>
      </c>
      <c r="H51" s="32">
        <v>-400</v>
      </c>
      <c r="I51" s="6">
        <f>SUM(E51:H51)</f>
        <v>-819</v>
      </c>
      <c r="J51" s="3"/>
      <c r="K51" s="3"/>
    </row>
    <row r="52" spans="1:11" ht="12.75">
      <c r="A52" s="3"/>
      <c r="B52" s="3"/>
      <c r="C52" s="3"/>
      <c r="D52" s="3"/>
      <c r="E52" s="32"/>
      <c r="F52" s="32"/>
      <c r="G52" s="32"/>
      <c r="H52" s="32"/>
      <c r="I52" s="6"/>
      <c r="J52" s="3"/>
      <c r="K52" s="3"/>
    </row>
    <row r="53" spans="1:11" ht="12.75">
      <c r="A53" s="3"/>
      <c r="B53" s="3"/>
      <c r="C53" s="3"/>
      <c r="D53" s="3"/>
      <c r="E53" s="7">
        <f>E41+E45+E51+E43</f>
        <v>39999</v>
      </c>
      <c r="F53" s="7">
        <f>F41+F45+F51+F47+F43</f>
        <v>11555</v>
      </c>
      <c r="G53" s="7">
        <f>G41+G45+G51</f>
        <v>1601</v>
      </c>
      <c r="H53" s="7">
        <f>H41+H45+H51+H49</f>
        <v>29809</v>
      </c>
      <c r="I53" s="7">
        <f>SUM(I41:I52)</f>
        <v>82964</v>
      </c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2" t="s">
        <v>159</v>
      </c>
      <c r="C56" s="3"/>
      <c r="D56" s="3"/>
      <c r="E56" s="33"/>
      <c r="F56" s="33"/>
      <c r="G56" s="33"/>
      <c r="H56" s="33"/>
      <c r="I56" s="33"/>
      <c r="J56" s="3"/>
      <c r="K56" s="3"/>
    </row>
    <row r="57" spans="1:11" ht="12.75">
      <c r="A57" s="3"/>
      <c r="B57" s="2" t="s">
        <v>160</v>
      </c>
      <c r="C57" s="3"/>
      <c r="D57" s="3"/>
      <c r="E57" s="33"/>
      <c r="F57" s="33"/>
      <c r="G57" s="33"/>
      <c r="H57" s="33"/>
      <c r="I57" s="33"/>
      <c r="J57" s="3"/>
      <c r="K57" s="3"/>
    </row>
    <row r="58" spans="1:11" ht="12.75">
      <c r="A58" s="3"/>
      <c r="B58" s="3"/>
      <c r="C58" s="3"/>
      <c r="D58" s="3"/>
      <c r="E58" s="33"/>
      <c r="F58" s="33"/>
      <c r="G58" s="33"/>
      <c r="H58" s="33"/>
      <c r="I58" s="33"/>
      <c r="J58" s="3"/>
      <c r="K58" s="3"/>
    </row>
  </sheetData>
  <mergeCells count="11">
    <mergeCell ref="A2:I2"/>
    <mergeCell ref="A3:I3"/>
    <mergeCell ref="A4:I4"/>
    <mergeCell ref="A5:I5"/>
    <mergeCell ref="F13:G13"/>
    <mergeCell ref="E33:I33"/>
    <mergeCell ref="F35:G35"/>
    <mergeCell ref="A6:I6"/>
    <mergeCell ref="A7:I7"/>
    <mergeCell ref="A8:I8"/>
    <mergeCell ref="E11:I11"/>
  </mergeCells>
  <printOptions/>
  <pageMargins left="0.53" right="0.23" top="0.48" bottom="0.33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4">
      <selection activeCell="I20" sqref="I20"/>
    </sheetView>
  </sheetViews>
  <sheetFormatPr defaultColWidth="9.33203125" defaultRowHeight="12.75"/>
  <cols>
    <col min="1" max="1" width="1.5" style="0" customWidth="1"/>
    <col min="2" max="2" width="1.66796875" style="0" customWidth="1"/>
    <col min="6" max="6" width="17" style="0" customWidth="1"/>
    <col min="7" max="7" width="13" style="0" customWidth="1"/>
    <col min="8" max="8" width="2" style="0" customWidth="1"/>
    <col min="9" max="9" width="12.33203125" style="0" customWidth="1"/>
    <col min="10" max="10" width="2.83203125" style="0" customWidth="1"/>
    <col min="11" max="11" width="14.66015625" style="0" customWidth="1"/>
  </cols>
  <sheetData>
    <row r="1" spans="1:12" ht="12.75">
      <c r="A1" s="34"/>
      <c r="B1" s="34"/>
      <c r="C1" s="34"/>
      <c r="D1" s="34"/>
      <c r="E1" s="34"/>
      <c r="F1" s="34"/>
      <c r="G1" s="34"/>
      <c r="H1" s="34"/>
      <c r="I1" s="34"/>
      <c r="J1" s="35"/>
      <c r="K1" s="34"/>
      <c r="L1" s="34"/>
    </row>
    <row r="2" spans="1:12" ht="12.7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34"/>
    </row>
    <row r="3" spans="1:12" ht="12.75">
      <c r="A3" s="68" t="s">
        <v>115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34"/>
    </row>
    <row r="4" spans="1:12" ht="12.75">
      <c r="A4" s="68" t="s">
        <v>114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34"/>
    </row>
    <row r="5" spans="1:12" ht="12.75">
      <c r="A5" s="68" t="s">
        <v>113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34"/>
    </row>
    <row r="6" spans="1:12" ht="12.75">
      <c r="A6" s="67" t="str">
        <f>'A1'!A6</f>
        <v>31 MARCH 2005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34"/>
    </row>
    <row r="7" spans="1:12" ht="12.75">
      <c r="A7" s="68" t="s">
        <v>112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34"/>
    </row>
    <row r="8" spans="1:12" ht="12.75">
      <c r="A8" s="68" t="s">
        <v>161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34"/>
    </row>
    <row r="9" spans="1:12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34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6" t="s">
        <v>78</v>
      </c>
      <c r="J10" s="35"/>
      <c r="K10" s="36" t="str">
        <f>I10</f>
        <v>NINE</v>
      </c>
      <c r="L10" s="34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36" t="s">
        <v>162</v>
      </c>
      <c r="J11" s="35"/>
      <c r="K11" s="36" t="s">
        <v>162</v>
      </c>
      <c r="L11" s="34"/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6" t="s">
        <v>90</v>
      </c>
      <c r="J12" s="35"/>
      <c r="K12" s="36" t="s">
        <v>90</v>
      </c>
      <c r="L12" s="34"/>
    </row>
    <row r="13" spans="1:12" ht="12.75">
      <c r="A13" s="34"/>
      <c r="B13" s="34"/>
      <c r="C13" s="34"/>
      <c r="D13" s="34"/>
      <c r="E13" s="34"/>
      <c r="F13" s="34"/>
      <c r="G13" s="34"/>
      <c r="H13" s="34"/>
      <c r="I13" s="62" t="str">
        <f>'A1'!G15</f>
        <v>31/03/2005</v>
      </c>
      <c r="J13" s="35"/>
      <c r="K13" s="37" t="str">
        <f>'A1'!I15</f>
        <v>31/03/2004</v>
      </c>
      <c r="L13" s="34"/>
    </row>
    <row r="14" spans="1:12" ht="12.75">
      <c r="A14" s="34"/>
      <c r="B14" s="34"/>
      <c r="C14" s="34"/>
      <c r="D14" s="34"/>
      <c r="E14" s="34"/>
      <c r="F14" s="34"/>
      <c r="G14" s="34"/>
      <c r="H14" s="34"/>
      <c r="I14" s="36" t="s">
        <v>89</v>
      </c>
      <c r="J14" s="35"/>
      <c r="K14" s="36" t="s">
        <v>89</v>
      </c>
      <c r="L14" s="34"/>
    </row>
    <row r="15" spans="1:12" ht="12.75">
      <c r="A15" s="34"/>
      <c r="B15" s="34" t="s">
        <v>51</v>
      </c>
      <c r="C15" s="34"/>
      <c r="D15" s="34"/>
      <c r="E15" s="34"/>
      <c r="F15" s="34"/>
      <c r="G15" s="34"/>
      <c r="H15" s="34"/>
      <c r="I15" s="35"/>
      <c r="J15" s="35"/>
      <c r="K15" s="35"/>
      <c r="L15" s="34"/>
    </row>
    <row r="16" spans="1:12" ht="12.75">
      <c r="A16" s="34"/>
      <c r="B16" s="34"/>
      <c r="C16" s="34"/>
      <c r="D16" s="34"/>
      <c r="E16" s="34"/>
      <c r="F16" s="34"/>
      <c r="G16" s="34"/>
      <c r="H16" s="34"/>
      <c r="I16" s="38"/>
      <c r="J16" s="35"/>
      <c r="K16" s="38"/>
      <c r="L16" s="34"/>
    </row>
    <row r="17" spans="1:12" ht="12.75">
      <c r="A17" s="34"/>
      <c r="B17" s="34" t="s">
        <v>163</v>
      </c>
      <c r="C17" s="34"/>
      <c r="D17" s="34"/>
      <c r="E17" s="34"/>
      <c r="F17" s="34"/>
      <c r="G17" s="34"/>
      <c r="H17" s="34"/>
      <c r="I17" s="39">
        <v>-1825.4761809555923</v>
      </c>
      <c r="J17" s="35"/>
      <c r="K17" s="39">
        <v>563</v>
      </c>
      <c r="L17" s="34"/>
    </row>
    <row r="18" spans="1:12" ht="12.75">
      <c r="A18" s="34"/>
      <c r="B18" s="34" t="s">
        <v>65</v>
      </c>
      <c r="C18" s="34"/>
      <c r="D18" s="34"/>
      <c r="E18" s="34"/>
      <c r="F18" s="34"/>
      <c r="G18" s="34"/>
      <c r="H18" s="34"/>
      <c r="I18" s="39"/>
      <c r="J18" s="35"/>
      <c r="K18" s="39"/>
      <c r="L18" s="34"/>
    </row>
    <row r="19" spans="1:12" ht="12.75">
      <c r="A19" s="34"/>
      <c r="B19" s="34"/>
      <c r="C19" s="34" t="s">
        <v>66</v>
      </c>
      <c r="D19" s="34"/>
      <c r="E19" s="34"/>
      <c r="F19" s="34"/>
      <c r="G19" s="34"/>
      <c r="H19" s="34"/>
      <c r="I19" s="39">
        <v>0</v>
      </c>
      <c r="J19" s="35"/>
      <c r="K19" s="39">
        <v>0</v>
      </c>
      <c r="L19" s="34"/>
    </row>
    <row r="20" spans="1:12" ht="12.75">
      <c r="A20" s="34"/>
      <c r="B20" s="34"/>
      <c r="C20" s="34" t="s">
        <v>164</v>
      </c>
      <c r="D20" s="34"/>
      <c r="E20" s="34"/>
      <c r="F20" s="34"/>
      <c r="G20" s="34"/>
      <c r="H20" s="34"/>
      <c r="I20" s="39">
        <v>6609.9928370388125</v>
      </c>
      <c r="J20" s="35"/>
      <c r="K20" s="39">
        <v>7120</v>
      </c>
      <c r="L20" s="34"/>
    </row>
    <row r="21" spans="1:12" ht="12.75">
      <c r="A21" s="34"/>
      <c r="B21" s="34"/>
      <c r="C21" s="34" t="s">
        <v>41</v>
      </c>
      <c r="D21" s="34"/>
      <c r="E21" s="34"/>
      <c r="F21" s="34"/>
      <c r="G21" s="34"/>
      <c r="H21" s="34"/>
      <c r="I21" s="39">
        <v>0.95</v>
      </c>
      <c r="J21" s="35"/>
      <c r="K21" s="39">
        <v>0</v>
      </c>
      <c r="L21" s="34"/>
    </row>
    <row r="22" spans="1:12" ht="12.75">
      <c r="A22" s="34"/>
      <c r="B22" s="34"/>
      <c r="C22" s="34" t="s">
        <v>165</v>
      </c>
      <c r="D22" s="34"/>
      <c r="E22" s="34"/>
      <c r="F22" s="34"/>
      <c r="G22" s="34"/>
      <c r="H22" s="34"/>
      <c r="I22" s="39">
        <v>1066.5339199999996</v>
      </c>
      <c r="J22" s="35"/>
      <c r="K22" s="39">
        <v>621</v>
      </c>
      <c r="L22" s="34"/>
    </row>
    <row r="23" spans="1:12" ht="12.75">
      <c r="A23" s="34"/>
      <c r="B23" s="34"/>
      <c r="C23" s="34" t="s">
        <v>64</v>
      </c>
      <c r="D23" s="34"/>
      <c r="E23" s="34"/>
      <c r="F23" s="34"/>
      <c r="G23" s="34"/>
      <c r="H23" s="34"/>
      <c r="I23" s="39">
        <v>0</v>
      </c>
      <c r="J23" s="35"/>
      <c r="K23" s="39">
        <v>0</v>
      </c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40"/>
      <c r="J24" s="35"/>
      <c r="K24" s="40"/>
      <c r="L24" s="34"/>
    </row>
    <row r="25" spans="1:12" ht="12.75">
      <c r="A25" s="34"/>
      <c r="B25" s="34" t="s">
        <v>52</v>
      </c>
      <c r="C25" s="34"/>
      <c r="D25" s="34"/>
      <c r="E25" s="34"/>
      <c r="F25" s="34"/>
      <c r="G25" s="34"/>
      <c r="H25" s="34"/>
      <c r="I25" s="39">
        <f>SUM(I17:I23)+1</f>
        <v>5853.00057608322</v>
      </c>
      <c r="J25" s="35"/>
      <c r="K25" s="39">
        <f>SUM(K17:K23)</f>
        <v>8304</v>
      </c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41"/>
      <c r="J26" s="35"/>
      <c r="K26" s="41"/>
      <c r="L26" s="34"/>
    </row>
    <row r="27" spans="1:12" ht="12.75">
      <c r="A27" s="34"/>
      <c r="B27" s="34"/>
      <c r="C27" s="34" t="s">
        <v>166</v>
      </c>
      <c r="D27" s="34"/>
      <c r="E27" s="34"/>
      <c r="F27" s="34"/>
      <c r="G27" s="34"/>
      <c r="H27" s="34"/>
      <c r="I27" s="41">
        <v>-891.3963609214071</v>
      </c>
      <c r="J27" s="35"/>
      <c r="K27" s="41">
        <v>-16485</v>
      </c>
      <c r="L27" s="34"/>
    </row>
    <row r="28" spans="1:12" ht="12.75">
      <c r="A28" s="34"/>
      <c r="B28" s="34"/>
      <c r="C28" s="34" t="s">
        <v>167</v>
      </c>
      <c r="D28" s="34"/>
      <c r="E28" s="34"/>
      <c r="F28" s="34"/>
      <c r="G28" s="34"/>
      <c r="H28" s="34"/>
      <c r="I28" s="41">
        <v>-3421.8451886225494</v>
      </c>
      <c r="J28" s="35"/>
      <c r="K28" s="41">
        <v>7457</v>
      </c>
      <c r="L28" s="34"/>
    </row>
    <row r="29" spans="1:12" ht="12.75">
      <c r="A29" s="34"/>
      <c r="B29" s="34"/>
      <c r="C29" s="34"/>
      <c r="D29" s="34"/>
      <c r="E29" s="34"/>
      <c r="F29" s="34"/>
      <c r="G29" s="42"/>
      <c r="H29" s="34"/>
      <c r="I29" s="41"/>
      <c r="J29" s="35"/>
      <c r="K29" s="41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43"/>
      <c r="J30" s="35"/>
      <c r="K30" s="43"/>
      <c r="L30" s="34"/>
    </row>
    <row r="31" spans="1:12" ht="12.75">
      <c r="A31" s="34"/>
      <c r="B31" s="34" t="s">
        <v>168</v>
      </c>
      <c r="C31" s="34"/>
      <c r="D31" s="34"/>
      <c r="E31" s="34"/>
      <c r="F31" s="34"/>
      <c r="G31" s="34"/>
      <c r="H31" s="34"/>
      <c r="I31" s="41">
        <f>SUM(I25:I29)</f>
        <v>1539.7590265392637</v>
      </c>
      <c r="J31" s="35"/>
      <c r="K31" s="41">
        <f>SUM(K25:K29)</f>
        <v>-724</v>
      </c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41"/>
      <c r="J32" s="35"/>
      <c r="K32" s="41"/>
      <c r="L32" s="34"/>
    </row>
    <row r="33" spans="1:12" ht="12.75">
      <c r="A33" s="34"/>
      <c r="B33" s="34"/>
      <c r="C33" s="34" t="s">
        <v>53</v>
      </c>
      <c r="D33" s="34"/>
      <c r="E33" s="34"/>
      <c r="F33" s="34"/>
      <c r="G33" s="34"/>
      <c r="H33" s="34"/>
      <c r="I33" s="41">
        <v>-1107.9762399999997</v>
      </c>
      <c r="J33" s="35"/>
      <c r="K33" s="41">
        <v>-894</v>
      </c>
      <c r="L33" s="34"/>
    </row>
    <row r="34" spans="1:12" ht="12.75">
      <c r="A34" s="34"/>
      <c r="B34" s="34"/>
      <c r="C34" s="34" t="s">
        <v>54</v>
      </c>
      <c r="D34" s="34"/>
      <c r="E34" s="34"/>
      <c r="F34" s="34"/>
      <c r="G34" s="34"/>
      <c r="H34" s="34"/>
      <c r="I34" s="41">
        <v>1504.3289000000002</v>
      </c>
      <c r="J34" s="35"/>
      <c r="K34" s="41">
        <v>-361</v>
      </c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41"/>
      <c r="J35" s="35"/>
      <c r="K35" s="41"/>
      <c r="L35" s="34"/>
    </row>
    <row r="36" spans="1:12" ht="12.75">
      <c r="A36" s="34"/>
      <c r="B36" s="34" t="s">
        <v>55</v>
      </c>
      <c r="C36" s="34"/>
      <c r="D36" s="34"/>
      <c r="E36" s="34"/>
      <c r="F36" s="34"/>
      <c r="G36" s="34"/>
      <c r="H36" s="34"/>
      <c r="I36" s="44">
        <f>SUM(I31:I34)</f>
        <v>1936.1116865392642</v>
      </c>
      <c r="J36" s="35"/>
      <c r="K36" s="44">
        <f>SUM(K31:K34)</f>
        <v>-1979</v>
      </c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41"/>
      <c r="J37" s="35"/>
      <c r="K37" s="41"/>
      <c r="L37" s="34"/>
    </row>
    <row r="38" spans="1:12" ht="12.75">
      <c r="A38" s="34"/>
      <c r="B38" s="34" t="s">
        <v>56</v>
      </c>
      <c r="C38" s="34"/>
      <c r="D38" s="34"/>
      <c r="E38" s="34"/>
      <c r="F38" s="34"/>
      <c r="G38" s="34"/>
      <c r="H38" s="34"/>
      <c r="I38" s="41"/>
      <c r="J38" s="35"/>
      <c r="K38" s="41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41"/>
      <c r="J39" s="35"/>
      <c r="K39" s="41"/>
      <c r="L39" s="34"/>
    </row>
    <row r="40" spans="1:12" ht="12.75">
      <c r="A40" s="34"/>
      <c r="B40" s="34"/>
      <c r="C40" s="34" t="s">
        <v>169</v>
      </c>
      <c r="D40" s="34"/>
      <c r="E40" s="34"/>
      <c r="F40" s="34"/>
      <c r="G40" s="34"/>
      <c r="H40" s="34"/>
      <c r="I40" s="41">
        <v>-7107.497653763796</v>
      </c>
      <c r="J40" s="35"/>
      <c r="K40" s="41">
        <v>-3560</v>
      </c>
      <c r="L40" s="34"/>
    </row>
    <row r="41" spans="1:12" ht="12.75">
      <c r="A41" s="34"/>
      <c r="B41" s="34"/>
      <c r="C41" s="34"/>
      <c r="D41" s="34"/>
      <c r="E41" s="34"/>
      <c r="F41" s="34"/>
      <c r="G41" s="42"/>
      <c r="H41" s="34"/>
      <c r="I41" s="41"/>
      <c r="J41" s="35"/>
      <c r="K41" s="41"/>
      <c r="L41" s="34"/>
    </row>
    <row r="42" spans="1:12" ht="12.75">
      <c r="A42" s="34"/>
      <c r="B42" s="34" t="s">
        <v>57</v>
      </c>
      <c r="C42" s="34"/>
      <c r="D42" s="34"/>
      <c r="E42" s="34"/>
      <c r="F42" s="34"/>
      <c r="G42" s="34"/>
      <c r="H42" s="34"/>
      <c r="I42" s="44">
        <f>SUM(I40:I40)</f>
        <v>-7107.497653763796</v>
      </c>
      <c r="J42" s="35"/>
      <c r="K42" s="44">
        <f>SUM(K40:K40)</f>
        <v>-3560</v>
      </c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41"/>
      <c r="J43" s="35"/>
      <c r="K43" s="41"/>
      <c r="L43" s="34"/>
    </row>
    <row r="44" spans="1:12" ht="12.75">
      <c r="A44" s="34"/>
      <c r="B44" s="34" t="s">
        <v>58</v>
      </c>
      <c r="C44" s="34"/>
      <c r="D44" s="34"/>
      <c r="E44" s="34"/>
      <c r="F44" s="34"/>
      <c r="G44" s="34"/>
      <c r="H44" s="34"/>
      <c r="I44" s="41"/>
      <c r="J44" s="35"/>
      <c r="K44" s="41"/>
      <c r="L44" s="34"/>
    </row>
    <row r="45" spans="1:12" ht="12.75">
      <c r="A45" s="34"/>
      <c r="B45" s="34"/>
      <c r="C45" s="34" t="s">
        <v>59</v>
      </c>
      <c r="D45" s="34"/>
      <c r="E45" s="34"/>
      <c r="F45" s="34"/>
      <c r="G45" s="34"/>
      <c r="H45" s="34"/>
      <c r="I45" s="41">
        <v>-419.9895</v>
      </c>
      <c r="J45" s="35"/>
      <c r="K45" s="41">
        <v>-399</v>
      </c>
      <c r="L45" s="34"/>
    </row>
    <row r="46" spans="1:12" ht="12.75">
      <c r="A46" s="34"/>
      <c r="B46" s="34"/>
      <c r="C46" s="34" t="s">
        <v>61</v>
      </c>
      <c r="D46" s="34"/>
      <c r="E46" s="34"/>
      <c r="F46" s="34"/>
      <c r="G46" s="34"/>
      <c r="H46" s="34"/>
      <c r="I46" s="41">
        <v>6011.168748156721</v>
      </c>
      <c r="J46" s="35"/>
      <c r="K46" s="41">
        <v>1438</v>
      </c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41"/>
      <c r="J47" s="35"/>
      <c r="K47" s="41"/>
      <c r="L47" s="34"/>
    </row>
    <row r="48" spans="1:12" ht="12.75">
      <c r="A48" s="34"/>
      <c r="B48" s="34" t="s">
        <v>170</v>
      </c>
      <c r="C48" s="34"/>
      <c r="D48" s="34"/>
      <c r="E48" s="34"/>
      <c r="F48" s="34"/>
      <c r="G48" s="34"/>
      <c r="H48" s="34"/>
      <c r="I48" s="44">
        <f>SUM(I45:I46)</f>
        <v>5591.179248156722</v>
      </c>
      <c r="J48" s="35"/>
      <c r="K48" s="44">
        <f>SUM(K45:K46)</f>
        <v>1039</v>
      </c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41"/>
      <c r="J49" s="35"/>
      <c r="K49" s="41"/>
      <c r="L49" s="34"/>
    </row>
    <row r="50" spans="1:12" ht="12.75">
      <c r="A50" s="34"/>
      <c r="B50" s="34" t="s">
        <v>171</v>
      </c>
      <c r="C50" s="34"/>
      <c r="D50" s="34"/>
      <c r="E50" s="34"/>
      <c r="F50" s="34"/>
      <c r="G50" s="34"/>
      <c r="H50" s="34"/>
      <c r="I50" s="41">
        <f>I48+I42+I36-0.2</f>
        <v>419.5932809321901</v>
      </c>
      <c r="J50" s="35"/>
      <c r="K50" s="41">
        <f>K48+K42+K36</f>
        <v>-4500</v>
      </c>
      <c r="L50" s="34"/>
    </row>
    <row r="51" spans="1:12" ht="12.75">
      <c r="A51" s="34"/>
      <c r="B51" s="34" t="s">
        <v>172</v>
      </c>
      <c r="C51" s="34"/>
      <c r="D51" s="34"/>
      <c r="E51" s="34"/>
      <c r="F51" s="34"/>
      <c r="G51" s="34"/>
      <c r="H51" s="34"/>
      <c r="I51" s="41">
        <f>1674848/1000</f>
        <v>1674.848</v>
      </c>
      <c r="J51" s="35"/>
      <c r="K51" s="41">
        <v>-1746</v>
      </c>
      <c r="L51" s="34"/>
    </row>
    <row r="52" spans="1:12" ht="12.75">
      <c r="A52" s="34"/>
      <c r="B52" s="34" t="s">
        <v>173</v>
      </c>
      <c r="C52" s="34"/>
      <c r="D52" s="34"/>
      <c r="E52" s="34"/>
      <c r="F52" s="34"/>
      <c r="G52" s="34"/>
      <c r="H52" s="34"/>
      <c r="I52" s="41">
        <v>643.6282406962714</v>
      </c>
      <c r="J52" s="35"/>
      <c r="K52" s="41">
        <v>141</v>
      </c>
      <c r="L52" s="34"/>
    </row>
    <row r="53" spans="1:12" ht="13.5" thickBot="1">
      <c r="A53" s="34"/>
      <c r="B53" s="34" t="s">
        <v>174</v>
      </c>
      <c r="C53" s="34"/>
      <c r="D53" s="34"/>
      <c r="E53" s="34"/>
      <c r="F53" s="34"/>
      <c r="G53" s="34"/>
      <c r="H53" s="34"/>
      <c r="I53" s="45">
        <f>SUM(I50:I52)+1</f>
        <v>2739.0695216284616</v>
      </c>
      <c r="J53" s="35"/>
      <c r="K53" s="45">
        <f>SUM(K50:K52)</f>
        <v>-6105</v>
      </c>
      <c r="L53" s="34"/>
    </row>
    <row r="54" spans="1:12" ht="13.5" thickTop="1">
      <c r="A54" s="34"/>
      <c r="B54" s="34"/>
      <c r="C54" s="34"/>
      <c r="D54" s="34"/>
      <c r="E54" s="34"/>
      <c r="F54" s="34"/>
      <c r="G54" s="34"/>
      <c r="H54" s="34"/>
      <c r="I54" s="34"/>
      <c r="J54" s="35"/>
      <c r="K54" s="34"/>
      <c r="L54" s="34"/>
    </row>
    <row r="55" spans="1:12" ht="12.75">
      <c r="A55" s="34"/>
      <c r="B55" t="s">
        <v>175</v>
      </c>
      <c r="C55" s="34"/>
      <c r="D55" s="34"/>
      <c r="E55" s="34"/>
      <c r="F55" s="34"/>
      <c r="G55" s="34"/>
      <c r="H55" s="34"/>
      <c r="I55" s="34"/>
      <c r="J55" s="35"/>
      <c r="K55" s="34"/>
      <c r="L55" s="34"/>
    </row>
    <row r="56" spans="1:12" ht="12.75">
      <c r="A56" s="34"/>
      <c r="B56" t="s">
        <v>160</v>
      </c>
      <c r="C56" s="34"/>
      <c r="D56" s="34"/>
      <c r="E56" s="34"/>
      <c r="F56" s="34"/>
      <c r="G56" s="34"/>
      <c r="H56" s="34"/>
      <c r="I56" s="34"/>
      <c r="J56" s="35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5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5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5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5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5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5"/>
      <c r="K62" s="34"/>
      <c r="L62" s="34"/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/>
  <pageMargins left="0.75" right="0.23" top="0.58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A49" sqref="A49"/>
    </sheetView>
  </sheetViews>
  <sheetFormatPr defaultColWidth="9.33203125" defaultRowHeight="12.75"/>
  <cols>
    <col min="1" max="1" width="3.66015625" style="0" customWidth="1"/>
    <col min="2" max="2" width="1.0078125" style="0" customWidth="1"/>
    <col min="5" max="5" width="11.33203125" style="0" customWidth="1"/>
    <col min="6" max="6" width="2.33203125" style="0" customWidth="1"/>
    <col min="7" max="7" width="11" style="0" customWidth="1"/>
    <col min="8" max="8" width="2.16015625" style="0" customWidth="1"/>
    <col min="9" max="9" width="10.33203125" style="0" customWidth="1"/>
    <col min="10" max="10" width="2.5" style="0" customWidth="1"/>
    <col min="11" max="11" width="11.33203125" style="0" customWidth="1"/>
    <col min="12" max="12" width="2.5" style="0" customWidth="1"/>
    <col min="13" max="13" width="11.5" style="0" customWidth="1"/>
    <col min="14" max="14" width="2.83203125" style="0" customWidth="1"/>
    <col min="15" max="15" width="12.33203125" style="0" customWidth="1"/>
  </cols>
  <sheetData>
    <row r="1" spans="1:17" ht="12.7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"/>
      <c r="Q1" s="3"/>
    </row>
    <row r="2" spans="1:17" ht="12.75">
      <c r="A2" s="65" t="s">
        <v>115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"/>
      <c r="Q2" s="3"/>
    </row>
    <row r="3" spans="1:17" ht="12.75">
      <c r="A3" s="65" t="s">
        <v>114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"/>
      <c r="Q3" s="3"/>
    </row>
    <row r="4" spans="1:17" ht="12.75">
      <c r="A4" s="65" t="s">
        <v>113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"/>
      <c r="Q4" s="3"/>
    </row>
    <row r="5" spans="1:17" ht="12.75">
      <c r="A5" s="70" t="str">
        <f>'A1'!A6</f>
        <v>31 MARCH 2005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3"/>
      <c r="Q5" s="3"/>
    </row>
    <row r="6" spans="1:17" ht="12.75">
      <c r="A6" s="65" t="s">
        <v>112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"/>
      <c r="Q6" s="3"/>
    </row>
    <row r="7" spans="1:17" ht="12.75">
      <c r="A7" s="65" t="s">
        <v>176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3"/>
      <c r="Q7" s="3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3" t="s">
        <v>177</v>
      </c>
      <c r="B9" s="3"/>
      <c r="C9" s="14" t="s">
        <v>178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3"/>
      <c r="B10" s="3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3"/>
      <c r="B11" s="3"/>
      <c r="C11" s="3" t="s">
        <v>180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3"/>
      <c r="B13" s="3"/>
      <c r="C13" s="3" t="s">
        <v>181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3"/>
      <c r="B14" s="3"/>
      <c r="C14" s="3" t="s">
        <v>182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3"/>
      <c r="B15" s="3"/>
      <c r="C15" s="3" t="s">
        <v>183</v>
      </c>
      <c r="D15" s="3"/>
      <c r="E15" s="3"/>
      <c r="F15" s="3"/>
      <c r="G15" s="3"/>
      <c r="H15" s="3"/>
      <c r="I15" s="3"/>
      <c r="J15" s="3"/>
      <c r="K15" s="3"/>
      <c r="L15" s="3"/>
      <c r="M15" s="46"/>
      <c r="N15" s="46"/>
      <c r="O15" s="46"/>
      <c r="P15" s="3"/>
      <c r="Q15" s="3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3" t="s">
        <v>184</v>
      </c>
      <c r="B17" s="3"/>
      <c r="C17" s="14" t="s">
        <v>185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3"/>
      <c r="B18" s="3"/>
      <c r="C18" s="3" t="s">
        <v>186</v>
      </c>
      <c r="D18" s="3"/>
      <c r="E18" s="3"/>
      <c r="F18" s="3"/>
      <c r="G18" s="46"/>
      <c r="H18" s="46"/>
      <c r="I18" s="46"/>
      <c r="J18" s="46"/>
      <c r="K18" s="46"/>
      <c r="L18" s="3"/>
      <c r="M18" s="3"/>
      <c r="N18" s="3"/>
      <c r="O18" s="3"/>
      <c r="P18" s="3"/>
      <c r="Q18" s="3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3" t="s">
        <v>187</v>
      </c>
      <c r="B20" s="3"/>
      <c r="C20" s="14" t="s">
        <v>188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3"/>
      <c r="B21" s="3"/>
      <c r="C21" s="3" t="s">
        <v>189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14"/>
      <c r="B22" s="14"/>
      <c r="C22" s="3" t="s">
        <v>190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4"/>
      <c r="B23" s="14"/>
      <c r="C23" s="3" t="s">
        <v>191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 t="s">
        <v>192</v>
      </c>
      <c r="B25" s="3"/>
      <c r="C25" s="14" t="s">
        <v>193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/>
      <c r="B26" s="3"/>
      <c r="C26" s="3" t="s">
        <v>79</v>
      </c>
      <c r="D26" s="3"/>
      <c r="E26" s="3"/>
      <c r="F26" s="3"/>
      <c r="G26" s="46"/>
      <c r="H26" s="46"/>
      <c r="I26" s="46"/>
      <c r="J26" s="46"/>
      <c r="K26" s="46"/>
      <c r="L26" s="3"/>
      <c r="M26" s="3"/>
      <c r="N26" s="3"/>
      <c r="O26" s="3"/>
      <c r="P26" s="3"/>
      <c r="Q26" s="3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 t="s">
        <v>194</v>
      </c>
      <c r="B28" s="3"/>
      <c r="C28" s="14" t="s">
        <v>195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3"/>
      <c r="B29" s="3"/>
      <c r="C29" s="3" t="s">
        <v>80</v>
      </c>
      <c r="D29" s="3"/>
      <c r="E29" s="3"/>
      <c r="F29" s="3"/>
      <c r="G29" s="3"/>
      <c r="H29" s="3"/>
      <c r="I29" s="46"/>
      <c r="J29" s="46"/>
      <c r="K29" s="46"/>
      <c r="L29" s="46"/>
      <c r="M29" s="46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 t="s">
        <v>196</v>
      </c>
      <c r="B31" s="3"/>
      <c r="C31" s="14" t="s">
        <v>197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 t="s">
        <v>198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46" t="s">
        <v>81</v>
      </c>
      <c r="D33" s="46"/>
      <c r="E33" s="4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46" t="s">
        <v>199</v>
      </c>
      <c r="B35" s="46"/>
      <c r="C35" s="47" t="s">
        <v>200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2.75">
      <c r="A36" s="46"/>
      <c r="B36" s="46"/>
      <c r="C36" s="46" t="s">
        <v>240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 t="s">
        <v>201</v>
      </c>
      <c r="B38" s="3"/>
      <c r="C38" s="14" t="s">
        <v>202</v>
      </c>
      <c r="D38" s="3"/>
      <c r="E38" s="3"/>
      <c r="F38" s="3"/>
      <c r="G38" s="3"/>
      <c r="H38" s="12"/>
      <c r="I38" s="3"/>
      <c r="J38" s="3"/>
      <c r="K38" s="3"/>
      <c r="L38" s="12"/>
      <c r="M38" s="3"/>
      <c r="N38" s="12"/>
      <c r="O38" s="3"/>
      <c r="P38" s="3"/>
      <c r="Q38" s="3"/>
    </row>
    <row r="39" spans="1:17" ht="12.75">
      <c r="A39" s="3"/>
      <c r="B39" s="3"/>
      <c r="C39" s="14"/>
      <c r="D39" s="3"/>
      <c r="E39" s="3"/>
      <c r="F39" s="3"/>
      <c r="G39" s="3"/>
      <c r="H39" s="12"/>
      <c r="I39" s="12"/>
      <c r="J39" s="3"/>
      <c r="K39" s="12"/>
      <c r="L39" s="12"/>
      <c r="M39" s="12"/>
      <c r="N39" s="12"/>
      <c r="O39" s="12"/>
      <c r="P39" s="3"/>
      <c r="Q39" s="3"/>
    </row>
    <row r="40" spans="1:17" ht="12.75">
      <c r="A40" s="3"/>
      <c r="B40" s="3"/>
      <c r="C40" s="14"/>
      <c r="D40" s="3"/>
      <c r="E40" s="12" t="s">
        <v>203</v>
      </c>
      <c r="F40" s="12"/>
      <c r="G40" s="12" t="s">
        <v>203</v>
      </c>
      <c r="H40" s="12"/>
      <c r="I40" s="12" t="s">
        <v>204</v>
      </c>
      <c r="J40" s="3"/>
      <c r="K40" s="12" t="s">
        <v>204</v>
      </c>
      <c r="L40" s="12"/>
      <c r="M40" s="12" t="s">
        <v>36</v>
      </c>
      <c r="N40" s="12"/>
      <c r="O40" s="12" t="s">
        <v>36</v>
      </c>
      <c r="P40" s="3"/>
      <c r="Q40" s="3"/>
    </row>
    <row r="41" spans="1:17" ht="12.75">
      <c r="A41" s="3"/>
      <c r="B41" s="3"/>
      <c r="C41" s="3"/>
      <c r="D41" s="3"/>
      <c r="E41" s="12"/>
      <c r="F41" s="12"/>
      <c r="G41" s="12"/>
      <c r="H41" s="12"/>
      <c r="I41" s="12" t="s">
        <v>205</v>
      </c>
      <c r="J41" s="3"/>
      <c r="K41" s="12" t="s">
        <v>205</v>
      </c>
      <c r="L41" s="12"/>
      <c r="M41" s="12" t="s">
        <v>206</v>
      </c>
      <c r="N41" s="12"/>
      <c r="O41" s="12" t="s">
        <v>206</v>
      </c>
      <c r="P41" s="3"/>
      <c r="Q41" s="3"/>
    </row>
    <row r="42" spans="1:17" ht="12.75">
      <c r="A42" s="3"/>
      <c r="B42" s="3"/>
      <c r="C42" s="3"/>
      <c r="D42" s="3"/>
      <c r="E42" s="3"/>
      <c r="F42" s="3"/>
      <c r="G42" s="3"/>
      <c r="H42" s="12"/>
      <c r="I42" s="12" t="s">
        <v>207</v>
      </c>
      <c r="J42" s="3"/>
      <c r="K42" s="12" t="s">
        <v>207</v>
      </c>
      <c r="L42" s="12"/>
      <c r="M42" s="12" t="s">
        <v>208</v>
      </c>
      <c r="N42" s="12"/>
      <c r="O42" s="12" t="s">
        <v>208</v>
      </c>
      <c r="P42" s="3"/>
      <c r="Q42" s="3"/>
    </row>
    <row r="43" spans="1:17" ht="12.75">
      <c r="A43" s="3"/>
      <c r="B43" s="3"/>
      <c r="C43" s="3"/>
      <c r="D43" s="3"/>
      <c r="E43" s="13" t="str">
        <f>'A1'!G15</f>
        <v>31/03/2005</v>
      </c>
      <c r="F43" s="13"/>
      <c r="G43" s="13" t="str">
        <f>'A1'!I15</f>
        <v>31/03/2004</v>
      </c>
      <c r="H43" s="12"/>
      <c r="I43" s="13" t="str">
        <f>E43</f>
        <v>31/03/2005</v>
      </c>
      <c r="J43" s="13"/>
      <c r="K43" s="13" t="str">
        <f>G43</f>
        <v>31/03/2004</v>
      </c>
      <c r="L43" s="12"/>
      <c r="M43" s="13" t="str">
        <f>I43</f>
        <v>31/03/2005</v>
      </c>
      <c r="N43" s="13"/>
      <c r="O43" s="13" t="str">
        <f>K43</f>
        <v>31/03/2004</v>
      </c>
      <c r="P43" s="3"/>
      <c r="Q43" s="3"/>
    </row>
    <row r="44" spans="1:17" ht="12.75">
      <c r="A44" s="3"/>
      <c r="B44" s="3"/>
      <c r="C44" s="3"/>
      <c r="D44" s="3"/>
      <c r="E44" s="12" t="s">
        <v>89</v>
      </c>
      <c r="F44" s="12"/>
      <c r="G44" s="12" t="s">
        <v>89</v>
      </c>
      <c r="H44" s="12"/>
      <c r="I44" s="12" t="s">
        <v>89</v>
      </c>
      <c r="J44" s="3"/>
      <c r="K44" s="12" t="s">
        <v>89</v>
      </c>
      <c r="L44" s="12"/>
      <c r="M44" s="12" t="s">
        <v>89</v>
      </c>
      <c r="N44" s="12"/>
      <c r="O44" s="12" t="s">
        <v>89</v>
      </c>
      <c r="P44" s="3"/>
      <c r="Q44" s="3"/>
    </row>
    <row r="45" spans="1:17" ht="12.75">
      <c r="A45" s="3"/>
      <c r="B45" s="3"/>
      <c r="C45" s="3"/>
      <c r="D45" s="3"/>
      <c r="E45" s="3"/>
      <c r="F45" s="1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 t="s">
        <v>34</v>
      </c>
      <c r="D46" s="3"/>
      <c r="E46" s="48">
        <v>87576.39212000002</v>
      </c>
      <c r="F46" s="49"/>
      <c r="G46" s="50">
        <v>66021</v>
      </c>
      <c r="H46" s="8"/>
      <c r="I46" s="50">
        <v>1211.523819044398</v>
      </c>
      <c r="J46" s="6"/>
      <c r="K46" s="50">
        <v>2895</v>
      </c>
      <c r="L46" s="6"/>
      <c r="M46" s="50">
        <v>111286.13568781743</v>
      </c>
      <c r="N46" s="6"/>
      <c r="O46" s="50">
        <v>114144</v>
      </c>
      <c r="P46" s="3"/>
      <c r="Q46" s="3"/>
    </row>
    <row r="47" spans="1:17" ht="12.75">
      <c r="A47" s="3"/>
      <c r="B47" s="3"/>
      <c r="C47" s="3"/>
      <c r="D47" s="3"/>
      <c r="E47" s="49"/>
      <c r="F47" s="49"/>
      <c r="G47" s="49"/>
      <c r="H47" s="8"/>
      <c r="I47" s="49"/>
      <c r="J47" s="6"/>
      <c r="K47" s="49"/>
      <c r="L47" s="6"/>
      <c r="M47" s="49"/>
      <c r="N47" s="6"/>
      <c r="O47" s="49"/>
      <c r="P47" s="3"/>
      <c r="Q47" s="3"/>
    </row>
    <row r="48" spans="1:17" ht="12.75">
      <c r="A48" s="3"/>
      <c r="B48" s="3"/>
      <c r="C48" s="3" t="s">
        <v>35</v>
      </c>
      <c r="D48" s="3"/>
      <c r="E48" s="51">
        <v>237.57941999999997</v>
      </c>
      <c r="F48" s="52"/>
      <c r="G48" s="53">
        <v>0</v>
      </c>
      <c r="H48" s="54"/>
      <c r="I48" s="52">
        <v>-13</v>
      </c>
      <c r="J48" s="6"/>
      <c r="K48" s="49">
        <v>-392</v>
      </c>
      <c r="L48" s="6"/>
      <c r="M48" s="49">
        <v>955.1231199999999</v>
      </c>
      <c r="N48" s="6"/>
      <c r="O48" s="49">
        <v>2816</v>
      </c>
      <c r="P48" s="3"/>
      <c r="Q48" s="3"/>
    </row>
    <row r="49" spans="1:17" ht="12.75">
      <c r="A49" s="3"/>
      <c r="B49" s="3"/>
      <c r="C49" s="3"/>
      <c r="D49" s="3"/>
      <c r="E49" s="49"/>
      <c r="F49" s="49"/>
      <c r="G49" s="49"/>
      <c r="H49" s="8"/>
      <c r="I49" s="49"/>
      <c r="J49" s="6"/>
      <c r="K49" s="49"/>
      <c r="L49" s="6"/>
      <c r="M49" s="49"/>
      <c r="N49" s="6"/>
      <c r="O49" s="49"/>
      <c r="P49" s="3"/>
      <c r="Q49" s="3"/>
    </row>
    <row r="50" spans="1:17" ht="12.75">
      <c r="A50" s="3"/>
      <c r="B50" s="3"/>
      <c r="C50" s="3" t="s">
        <v>72</v>
      </c>
      <c r="D50" s="3"/>
      <c r="E50" s="49">
        <v>7798.19058</v>
      </c>
      <c r="F50" s="49"/>
      <c r="G50" s="49">
        <v>6101</v>
      </c>
      <c r="H50" s="8"/>
      <c r="I50" s="49">
        <v>-2781</v>
      </c>
      <c r="J50" s="6"/>
      <c r="K50" s="49">
        <v>-1689</v>
      </c>
      <c r="L50" s="6"/>
      <c r="M50" s="49">
        <v>11299.792</v>
      </c>
      <c r="N50" s="6"/>
      <c r="O50" s="49">
        <v>12292</v>
      </c>
      <c r="P50" s="3"/>
      <c r="Q50" s="3"/>
    </row>
    <row r="51" spans="1:17" ht="12.75">
      <c r="A51" s="3"/>
      <c r="B51" s="3"/>
      <c r="C51" s="3"/>
      <c r="D51" s="3"/>
      <c r="E51" s="49"/>
      <c r="F51" s="49"/>
      <c r="G51" s="49"/>
      <c r="H51" s="8"/>
      <c r="I51" s="49"/>
      <c r="J51" s="6"/>
      <c r="K51" s="49"/>
      <c r="L51" s="6"/>
      <c r="M51" s="49"/>
      <c r="N51" s="6"/>
      <c r="O51" s="49"/>
      <c r="P51" s="3"/>
      <c r="Q51" s="3"/>
    </row>
    <row r="52" spans="1:17" ht="12.75">
      <c r="A52" s="3"/>
      <c r="B52" s="3"/>
      <c r="C52" s="3" t="s">
        <v>69</v>
      </c>
      <c r="D52" s="3"/>
      <c r="E52" s="55">
        <v>3149.7593276978137</v>
      </c>
      <c r="F52" s="49"/>
      <c r="G52" s="55">
        <v>881</v>
      </c>
      <c r="H52" s="8"/>
      <c r="I52" s="55">
        <v>-243</v>
      </c>
      <c r="J52" s="6"/>
      <c r="K52" s="55">
        <v>-251</v>
      </c>
      <c r="L52" s="6"/>
      <c r="M52" s="55">
        <v>13229.614126209346</v>
      </c>
      <c r="N52" s="6"/>
      <c r="O52" s="55">
        <v>10384</v>
      </c>
      <c r="P52" s="3"/>
      <c r="Q52" s="3"/>
    </row>
    <row r="53" spans="1:17" ht="12.75">
      <c r="A53" s="3"/>
      <c r="B53" s="3"/>
      <c r="C53" s="3"/>
      <c r="D53" s="3"/>
      <c r="E53" s="8"/>
      <c r="F53" s="8"/>
      <c r="G53" s="8"/>
      <c r="H53" s="8"/>
      <c r="I53" s="8"/>
      <c r="J53" s="6"/>
      <c r="K53" s="8"/>
      <c r="L53" s="6"/>
      <c r="M53" s="8"/>
      <c r="N53" s="6"/>
      <c r="O53" s="8"/>
      <c r="P53" s="3"/>
      <c r="Q53" s="3"/>
    </row>
    <row r="54" spans="1:17" ht="12.75">
      <c r="A54" s="3"/>
      <c r="B54" s="3"/>
      <c r="C54" s="3"/>
      <c r="D54" s="3"/>
      <c r="E54" s="7">
        <f>SUM(E46:E52)</f>
        <v>98761.92144769782</v>
      </c>
      <c r="F54" s="8"/>
      <c r="G54" s="7">
        <f>SUM(G46:G52)</f>
        <v>73003</v>
      </c>
      <c r="H54" s="6"/>
      <c r="I54" s="7">
        <f>SUM(I46:I52)</f>
        <v>-1825.476180955602</v>
      </c>
      <c r="J54" s="6"/>
      <c r="K54" s="7">
        <f>SUM(K46:K52)</f>
        <v>563</v>
      </c>
      <c r="L54" s="6"/>
      <c r="M54" s="7">
        <f>SUM(M46:M52)</f>
        <v>136770.66493402678</v>
      </c>
      <c r="N54" s="6"/>
      <c r="O54" s="7">
        <f>SUM(O46:O52)</f>
        <v>139636</v>
      </c>
      <c r="P54" s="3"/>
      <c r="Q54" s="3"/>
    </row>
    <row r="55" spans="1:17" ht="12.75">
      <c r="A55" s="3"/>
      <c r="B55" s="3"/>
      <c r="C55" s="3"/>
      <c r="D55" s="3"/>
      <c r="E55" s="56"/>
      <c r="F55" s="56"/>
      <c r="G55" s="56"/>
      <c r="H55" s="33"/>
      <c r="I55" s="56"/>
      <c r="J55" s="33"/>
      <c r="K55" s="56"/>
      <c r="L55" s="33"/>
      <c r="M55" s="56"/>
      <c r="N55" s="33"/>
      <c r="O55" s="56"/>
      <c r="P55" s="3"/>
      <c r="Q55" s="3"/>
    </row>
    <row r="56" spans="1:17" ht="12.75">
      <c r="A56" s="3"/>
      <c r="B56" s="3"/>
      <c r="C56" s="3" t="s">
        <v>209</v>
      </c>
      <c r="D56" s="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"/>
      <c r="Q56" s="3"/>
    </row>
    <row r="57" spans="1:17" ht="12.75">
      <c r="A57" s="3"/>
      <c r="B57" s="3"/>
      <c r="C57" s="3" t="s">
        <v>210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</sheetData>
  <mergeCells count="7">
    <mergeCell ref="A5:O5"/>
    <mergeCell ref="A6:O6"/>
    <mergeCell ref="A7:O7"/>
    <mergeCell ref="A1:O1"/>
    <mergeCell ref="A2:O2"/>
    <mergeCell ref="A3:O3"/>
    <mergeCell ref="A4:O4"/>
  </mergeCells>
  <printOptions/>
  <pageMargins left="0.75" right="0.23" top="0.31" bottom="0.5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21">
      <selection activeCell="C14" sqref="C14"/>
    </sheetView>
  </sheetViews>
  <sheetFormatPr defaultColWidth="9.33203125" defaultRowHeight="12.75"/>
  <cols>
    <col min="1" max="1" width="3.83203125" style="0" customWidth="1"/>
    <col min="2" max="2" width="3" style="0" customWidth="1"/>
    <col min="3" max="3" width="3.5" style="0" customWidth="1"/>
    <col min="6" max="6" width="6.66015625" style="0" customWidth="1"/>
    <col min="7" max="7" width="3.33203125" style="0" customWidth="1"/>
    <col min="8" max="8" width="5.5" style="0" customWidth="1"/>
    <col min="10" max="10" width="2.83203125" style="0" customWidth="1"/>
    <col min="11" max="11" width="15.5" style="0" customWidth="1"/>
    <col min="12" max="12" width="2.16015625" style="0" customWidth="1"/>
    <col min="13" max="13" width="16" style="0" customWidth="1"/>
    <col min="14" max="14" width="5.16015625" style="0" customWidth="1"/>
    <col min="15" max="15" width="7.83203125" style="0" customWidth="1"/>
  </cols>
  <sheetData>
    <row r="1" spans="1:16" ht="12.7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"/>
    </row>
    <row r="2" spans="1:16" ht="12.75">
      <c r="A2" s="65" t="s">
        <v>115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"/>
    </row>
    <row r="3" spans="1:16" ht="12.75">
      <c r="A3" s="65" t="s">
        <v>114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"/>
    </row>
    <row r="4" spans="1:16" ht="12.75">
      <c r="A4" s="65" t="s">
        <v>113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"/>
    </row>
    <row r="5" spans="1:16" ht="12.75">
      <c r="A5" s="70" t="str">
        <f>'A1'!A6</f>
        <v>31 MARCH 2005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3"/>
    </row>
    <row r="6" spans="1:16" ht="12.75">
      <c r="A6" s="65" t="s">
        <v>112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"/>
    </row>
    <row r="7" spans="1:16" ht="12.75">
      <c r="A7" s="65" t="s">
        <v>176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3"/>
    </row>
    <row r="8" spans="1:1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 t="s">
        <v>211</v>
      </c>
      <c r="B9" s="3"/>
      <c r="C9" s="14" t="s">
        <v>212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 t="s">
        <v>213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 t="s">
        <v>214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 t="s">
        <v>241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 t="s">
        <v>215</v>
      </c>
      <c r="B14" s="3"/>
      <c r="C14" s="14" t="s">
        <v>216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 t="s">
        <v>217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 t="s">
        <v>218</v>
      </c>
      <c r="B17" s="3"/>
      <c r="C17" s="14" t="s">
        <v>219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 t="s">
        <v>220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 t="s">
        <v>221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 t="s">
        <v>222</v>
      </c>
      <c r="B21" s="3"/>
      <c r="C21" s="14" t="s">
        <v>223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46"/>
      <c r="B22" s="46"/>
      <c r="C22" s="46" t="s">
        <v>62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12.75">
      <c r="A23" s="46"/>
      <c r="B23" s="46"/>
      <c r="C23" s="46" t="s">
        <v>63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12.75">
      <c r="A25" s="14" t="s">
        <v>224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6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 t="s">
        <v>225</v>
      </c>
      <c r="B27" s="3"/>
      <c r="C27" s="14" t="s">
        <v>37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14"/>
      <c r="D28" s="3"/>
      <c r="E28" s="3"/>
      <c r="F28" s="3"/>
      <c r="G28" s="3"/>
      <c r="H28" s="3"/>
      <c r="I28" s="3"/>
      <c r="J28" s="3"/>
      <c r="K28" s="12" t="s">
        <v>226</v>
      </c>
      <c r="L28" s="12"/>
      <c r="M28" s="12" t="s">
        <v>227</v>
      </c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12" t="s">
        <v>228</v>
      </c>
      <c r="L29" s="3"/>
      <c r="M29" s="12" t="s">
        <v>228</v>
      </c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12" t="s">
        <v>105</v>
      </c>
      <c r="L30" s="3"/>
      <c r="M30" s="12" t="s">
        <v>105</v>
      </c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13" t="s">
        <v>75</v>
      </c>
      <c r="L31" s="12"/>
      <c r="M31" s="13" t="str">
        <f>K31</f>
        <v>31/03/2005</v>
      </c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12" t="s">
        <v>89</v>
      </c>
      <c r="L32" s="3"/>
      <c r="M32" s="12" t="s">
        <v>89</v>
      </c>
      <c r="N32" s="3"/>
      <c r="O32" s="3"/>
      <c r="P32" s="3"/>
    </row>
    <row r="33" spans="1:16" ht="6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 t="s">
        <v>229</v>
      </c>
      <c r="D34" s="3"/>
      <c r="E34" s="3"/>
      <c r="F34" s="3"/>
      <c r="G34" s="3"/>
      <c r="H34" s="3"/>
      <c r="I34" s="3"/>
      <c r="J34" s="3"/>
      <c r="K34" s="50"/>
      <c r="L34" s="3"/>
      <c r="M34" s="50"/>
      <c r="N34" s="3"/>
      <c r="O34" s="3"/>
      <c r="P34" s="3"/>
    </row>
    <row r="35" spans="1:16" ht="12.75">
      <c r="A35" s="3"/>
      <c r="B35" s="3"/>
      <c r="C35" s="3" t="s">
        <v>230</v>
      </c>
      <c r="D35" s="3"/>
      <c r="E35" s="3"/>
      <c r="F35" s="3"/>
      <c r="G35" s="3"/>
      <c r="H35" s="3"/>
      <c r="I35" s="3"/>
      <c r="J35" s="3"/>
      <c r="K35" s="49">
        <v>100</v>
      </c>
      <c r="L35" s="3"/>
      <c r="M35" s="49">
        <v>292</v>
      </c>
      <c r="N35" s="3"/>
      <c r="O35" s="3"/>
      <c r="P35" s="3"/>
    </row>
    <row r="36" spans="1:16" ht="12.75">
      <c r="A36" s="3"/>
      <c r="B36" s="3"/>
      <c r="C36" s="3" t="s">
        <v>231</v>
      </c>
      <c r="D36" s="3"/>
      <c r="E36" s="3"/>
      <c r="F36" s="3"/>
      <c r="G36" s="3"/>
      <c r="H36" s="3"/>
      <c r="I36" s="3"/>
      <c r="J36" s="3"/>
      <c r="K36" s="55"/>
      <c r="L36" s="3"/>
      <c r="M36" s="55">
        <v>-232</v>
      </c>
      <c r="N36" s="3"/>
      <c r="O36" s="3"/>
      <c r="P36" s="6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6">
        <f>SUM(K35:K36)</f>
        <v>100</v>
      </c>
      <c r="L37" s="3"/>
      <c r="M37" s="6">
        <f>SUM(M35:M36)</f>
        <v>60</v>
      </c>
      <c r="N37" s="3"/>
      <c r="O37" s="6"/>
      <c r="P37" s="6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6"/>
      <c r="L38" s="3"/>
      <c r="M38" s="6"/>
      <c r="N38" s="3"/>
      <c r="O38" s="3"/>
      <c r="P38" s="6"/>
    </row>
    <row r="39" spans="1:16" ht="12.75">
      <c r="A39" s="3"/>
      <c r="B39" s="3"/>
      <c r="C39" s="3" t="s">
        <v>232</v>
      </c>
      <c r="D39" s="3"/>
      <c r="E39" s="3"/>
      <c r="F39" s="3"/>
      <c r="G39" s="3"/>
      <c r="H39" s="3"/>
      <c r="I39" s="3"/>
      <c r="J39" s="3"/>
      <c r="K39" s="6">
        <v>0</v>
      </c>
      <c r="L39" s="3"/>
      <c r="M39" s="6">
        <v>0</v>
      </c>
      <c r="N39" s="3"/>
      <c r="O39" s="3"/>
      <c r="P39" s="6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6"/>
      <c r="L40" s="3"/>
      <c r="M40" s="6"/>
      <c r="N40" s="3"/>
      <c r="O40" s="3"/>
      <c r="P40" s="6"/>
    </row>
    <row r="41" spans="1:16" ht="12.75">
      <c r="A41" s="3"/>
      <c r="B41" s="3"/>
      <c r="C41" s="3" t="s">
        <v>233</v>
      </c>
      <c r="D41" s="3"/>
      <c r="E41" s="3"/>
      <c r="F41" s="3"/>
      <c r="G41" s="3"/>
      <c r="H41" s="3"/>
      <c r="I41" s="3"/>
      <c r="J41" s="3"/>
      <c r="K41" s="6">
        <v>0</v>
      </c>
      <c r="L41" s="3"/>
      <c r="M41" s="6">
        <v>3</v>
      </c>
      <c r="N41" s="3"/>
      <c r="O41" s="3"/>
      <c r="P41" s="6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6"/>
      <c r="L42" s="3"/>
      <c r="M42" s="6"/>
      <c r="N42" s="3"/>
      <c r="O42" s="3"/>
      <c r="P42" s="6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7">
        <f>K37+K39+K41</f>
        <v>100</v>
      </c>
      <c r="L43" s="3"/>
      <c r="M43" s="7">
        <f>M37+M39+M41</f>
        <v>63</v>
      </c>
      <c r="N43" s="3"/>
      <c r="O43" s="8"/>
      <c r="P43" s="6"/>
    </row>
    <row r="44" spans="1:16" ht="12.75">
      <c r="A44" s="3"/>
      <c r="B44" s="3"/>
      <c r="C44" s="3"/>
      <c r="D44" s="3"/>
      <c r="E44" s="3"/>
      <c r="F44" s="3"/>
      <c r="G44" s="3"/>
      <c r="H44" s="3"/>
      <c r="I44" s="8"/>
      <c r="J44" s="3"/>
      <c r="K44" s="8"/>
      <c r="L44" s="6"/>
      <c r="M44" s="8"/>
      <c r="N44" s="6"/>
      <c r="O44" s="8"/>
      <c r="P44" s="6"/>
    </row>
    <row r="45" spans="1:16" ht="12.75">
      <c r="A45" s="3"/>
      <c r="B45" s="3"/>
      <c r="C45" s="3" t="s">
        <v>234</v>
      </c>
      <c r="D45" s="3"/>
      <c r="E45" s="3"/>
      <c r="F45" s="3"/>
      <c r="G45" s="3"/>
      <c r="H45" s="3"/>
      <c r="I45" s="8"/>
      <c r="J45" s="3"/>
      <c r="K45" s="8"/>
      <c r="L45" s="6"/>
      <c r="M45" s="8"/>
      <c r="N45" s="6"/>
      <c r="O45" s="8"/>
      <c r="P45" s="3"/>
    </row>
    <row r="46" spans="1:16" ht="12.75">
      <c r="A46" s="3"/>
      <c r="B46" s="3"/>
      <c r="C46" s="3" t="s">
        <v>242</v>
      </c>
      <c r="D46" s="3"/>
      <c r="E46" s="3"/>
      <c r="F46" s="3"/>
      <c r="G46" s="3"/>
      <c r="H46" s="3"/>
      <c r="I46" s="8"/>
      <c r="J46" s="3"/>
      <c r="K46" s="8"/>
      <c r="L46" s="6"/>
      <c r="M46" s="8"/>
      <c r="N46" s="6"/>
      <c r="O46" s="8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8"/>
      <c r="J47" s="3"/>
      <c r="K47" s="8"/>
      <c r="L47" s="6"/>
      <c r="M47" s="8"/>
      <c r="N47" s="6"/>
      <c r="O47" s="8"/>
      <c r="P47" s="3"/>
    </row>
    <row r="48" spans="1:16" ht="12.75">
      <c r="A48" s="3" t="s">
        <v>235</v>
      </c>
      <c r="B48" s="3"/>
      <c r="C48" s="14" t="s">
        <v>236</v>
      </c>
      <c r="D48" s="3"/>
      <c r="E48" s="3"/>
      <c r="F48" s="3"/>
      <c r="G48" s="3"/>
      <c r="H48" s="3"/>
      <c r="I48" s="8"/>
      <c r="J48" s="3"/>
      <c r="K48" s="8"/>
      <c r="L48" s="6"/>
      <c r="M48" s="8"/>
      <c r="N48" s="6"/>
      <c r="O48" s="8"/>
      <c r="P48" s="3"/>
    </row>
    <row r="49" spans="1:16" ht="12.75">
      <c r="A49" s="3"/>
      <c r="B49" s="3"/>
      <c r="C49" s="3" t="s">
        <v>82</v>
      </c>
      <c r="D49" s="3"/>
      <c r="E49" s="3"/>
      <c r="F49" s="3"/>
      <c r="G49" s="3"/>
      <c r="H49" s="3"/>
      <c r="I49" s="8"/>
      <c r="J49" s="3"/>
      <c r="K49" s="54"/>
      <c r="L49" s="32"/>
      <c r="M49" s="54"/>
      <c r="N49" s="6"/>
      <c r="O49" s="8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8"/>
      <c r="J50" s="3"/>
      <c r="K50" s="8"/>
      <c r="L50" s="6"/>
      <c r="M50" s="8"/>
      <c r="N50" s="6"/>
      <c r="O50" s="8"/>
      <c r="P50" s="3"/>
    </row>
    <row r="51" spans="1:16" ht="12.75">
      <c r="A51" s="3" t="s">
        <v>237</v>
      </c>
      <c r="B51" s="3"/>
      <c r="C51" s="14" t="s">
        <v>238</v>
      </c>
      <c r="D51" s="3"/>
      <c r="E51" s="3"/>
      <c r="F51" s="3"/>
      <c r="G51" s="3"/>
      <c r="H51" s="3"/>
      <c r="I51" s="8"/>
      <c r="J51" s="3"/>
      <c r="K51" s="8"/>
      <c r="L51" s="6"/>
      <c r="M51" s="8"/>
      <c r="N51" s="6"/>
      <c r="O51" s="8"/>
      <c r="P51" s="3"/>
    </row>
    <row r="52" spans="1:16" ht="12.75">
      <c r="A52" s="3"/>
      <c r="B52" s="3"/>
      <c r="C52" s="3" t="s">
        <v>83</v>
      </c>
      <c r="D52" s="3"/>
      <c r="E52" s="3"/>
      <c r="F52" s="3"/>
      <c r="G52" s="3"/>
      <c r="H52" s="3"/>
      <c r="I52" s="54"/>
      <c r="J52" s="46"/>
      <c r="K52" s="54"/>
      <c r="L52" s="32"/>
      <c r="M52" s="54"/>
      <c r="N52" s="6"/>
      <c r="O52" s="8"/>
      <c r="P52" s="3"/>
    </row>
    <row r="53" spans="1:16" ht="12.75">
      <c r="A53" s="3"/>
      <c r="B53" s="3"/>
      <c r="C53" s="3" t="s">
        <v>239</v>
      </c>
      <c r="D53" s="3"/>
      <c r="E53" s="3"/>
      <c r="F53" s="3"/>
      <c r="G53" s="3"/>
      <c r="H53" s="3"/>
      <c r="I53" s="8"/>
      <c r="J53" s="3"/>
      <c r="K53" s="8"/>
      <c r="L53" s="6"/>
      <c r="M53" s="8"/>
      <c r="N53" s="6"/>
      <c r="O53" s="8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8"/>
      <c r="J54" s="3"/>
      <c r="K54" s="8"/>
      <c r="L54" s="6"/>
      <c r="M54" s="8"/>
      <c r="N54" s="6"/>
      <c r="O54" s="8"/>
      <c r="P54" s="3"/>
    </row>
    <row r="55" spans="1:16" ht="12.75">
      <c r="A55" s="3" t="s">
        <v>0</v>
      </c>
      <c r="B55" s="3"/>
      <c r="C55" s="47" t="s">
        <v>1</v>
      </c>
      <c r="D55" s="46"/>
      <c r="E55" s="46"/>
      <c r="F55" s="46"/>
      <c r="G55" s="46"/>
      <c r="H55" s="46"/>
      <c r="I55" s="54"/>
      <c r="J55" s="46"/>
      <c r="K55" s="54"/>
      <c r="L55" s="32"/>
      <c r="M55" s="54"/>
      <c r="N55" s="32"/>
      <c r="O55" s="54"/>
      <c r="P55" s="3"/>
    </row>
    <row r="56" spans="1:16" ht="12.75">
      <c r="A56" s="3"/>
      <c r="B56" s="3"/>
      <c r="C56" s="46" t="s">
        <v>246</v>
      </c>
      <c r="D56" s="46"/>
      <c r="E56" s="46"/>
      <c r="F56" s="46"/>
      <c r="G56" s="46"/>
      <c r="H56" s="46"/>
      <c r="I56" s="54"/>
      <c r="J56" s="46"/>
      <c r="K56" s="54"/>
      <c r="L56" s="32"/>
      <c r="M56" s="54"/>
      <c r="N56" s="32"/>
      <c r="O56" s="54"/>
      <c r="P56" s="3"/>
    </row>
    <row r="57" spans="1:16" ht="12.75">
      <c r="A57" s="3"/>
      <c r="B57" s="3"/>
      <c r="C57" s="46" t="s">
        <v>247</v>
      </c>
      <c r="D57" s="46"/>
      <c r="E57" s="46"/>
      <c r="F57" s="3"/>
      <c r="G57" s="3"/>
      <c r="H57" s="3"/>
      <c r="I57" s="3"/>
      <c r="J57" s="3"/>
      <c r="K57" s="46"/>
      <c r="L57" s="46"/>
      <c r="M57" s="46"/>
      <c r="N57" s="3"/>
      <c r="O57" s="3"/>
      <c r="P57" s="3"/>
    </row>
    <row r="58" spans="1:16" ht="12.75">
      <c r="A58" s="3"/>
      <c r="B58" s="3"/>
      <c r="C58" s="46" t="s">
        <v>248</v>
      </c>
      <c r="D58" s="3"/>
      <c r="E58" s="46"/>
      <c r="F58" s="3"/>
      <c r="G58" s="46"/>
      <c r="H58" s="3"/>
      <c r="I58" s="3"/>
      <c r="J58" s="3"/>
      <c r="K58" s="46"/>
      <c r="L58" s="46"/>
      <c r="M58" s="46"/>
      <c r="N58" s="46"/>
      <c r="O58" s="46"/>
      <c r="P58" s="3"/>
    </row>
    <row r="59" spans="1:16" ht="12.75">
      <c r="A59" s="3"/>
      <c r="B59" s="3"/>
      <c r="C59" s="46"/>
      <c r="D59" s="3"/>
      <c r="E59" s="46"/>
      <c r="F59" s="3"/>
      <c r="G59" s="46"/>
      <c r="H59" s="3"/>
      <c r="I59" s="3"/>
      <c r="J59" s="3"/>
      <c r="K59" s="46"/>
      <c r="L59" s="46"/>
      <c r="M59" s="46"/>
      <c r="N59" s="46"/>
      <c r="O59" s="46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mergeCells count="7">
    <mergeCell ref="A5:O5"/>
    <mergeCell ref="A6:O6"/>
    <mergeCell ref="A7:O7"/>
    <mergeCell ref="A1:O1"/>
    <mergeCell ref="A2:O2"/>
    <mergeCell ref="A3:O3"/>
    <mergeCell ref="A4:O4"/>
  </mergeCells>
  <printOptions/>
  <pageMargins left="0.72" right="0.23" top="0.53" bottom="0.33" header="0.5" footer="0.3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9">
      <selection activeCell="C44" sqref="C44"/>
    </sheetView>
  </sheetViews>
  <sheetFormatPr defaultColWidth="9.33203125" defaultRowHeight="12.75"/>
  <cols>
    <col min="1" max="1" width="3.66015625" style="0" customWidth="1"/>
    <col min="2" max="2" width="0.82421875" style="0" customWidth="1"/>
    <col min="3" max="3" width="2.83203125" style="0" customWidth="1"/>
    <col min="4" max="4" width="6" style="0" customWidth="1"/>
    <col min="5" max="5" width="5.83203125" style="0" customWidth="1"/>
    <col min="6" max="6" width="1.66796875" style="0" customWidth="1"/>
    <col min="7" max="7" width="6" style="0" customWidth="1"/>
    <col min="8" max="8" width="15.16015625" style="0" customWidth="1"/>
    <col min="9" max="9" width="14.5" style="0" customWidth="1"/>
    <col min="10" max="10" width="17.33203125" style="0" customWidth="1"/>
    <col min="11" max="11" width="16.33203125" style="0" customWidth="1"/>
    <col min="12" max="12" width="2" style="0" customWidth="1"/>
    <col min="13" max="13" width="16.16015625" style="0" customWidth="1"/>
    <col min="15" max="15" width="4.16015625" style="0" customWidth="1"/>
  </cols>
  <sheetData>
    <row r="1" spans="1:15" ht="12.7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2.75">
      <c r="A2" s="65" t="s">
        <v>115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65" t="s">
        <v>114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2.75">
      <c r="A4" s="65" t="s">
        <v>113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2.75">
      <c r="A5" s="70" t="str">
        <f>'A1'!A6</f>
        <v>31 MARCH 2005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2.75">
      <c r="A6" s="65" t="s">
        <v>112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2.75">
      <c r="A7" s="65" t="s">
        <v>176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3" t="s">
        <v>2</v>
      </c>
      <c r="B9" s="3"/>
      <c r="C9" s="14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12" t="s">
        <v>148</v>
      </c>
      <c r="L10" s="3"/>
      <c r="M10" s="12" t="s">
        <v>148</v>
      </c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12" t="s">
        <v>147</v>
      </c>
      <c r="L11" s="3"/>
      <c r="M11" s="12" t="s">
        <v>146</v>
      </c>
      <c r="N11" s="3"/>
      <c r="O11" s="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2" t="s">
        <v>108</v>
      </c>
      <c r="L12" s="3"/>
      <c r="M12" s="12" t="s">
        <v>145</v>
      </c>
      <c r="N12" s="3"/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12" t="s">
        <v>105</v>
      </c>
      <c r="L13" s="3"/>
      <c r="M13" s="12" t="s">
        <v>144</v>
      </c>
      <c r="N13" s="3"/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3" t="str">
        <f>'[1]A1'!G15</f>
        <v>31/03/2005</v>
      </c>
      <c r="L14" s="12"/>
      <c r="M14" s="13" t="s">
        <v>4</v>
      </c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12" t="s">
        <v>89</v>
      </c>
      <c r="L15" s="3"/>
      <c r="M15" s="12" t="s">
        <v>89</v>
      </c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 t="s">
        <v>5</v>
      </c>
      <c r="D17" s="3"/>
      <c r="E17" s="3"/>
      <c r="F17" s="3"/>
      <c r="G17" s="3"/>
      <c r="H17" s="3"/>
      <c r="I17" s="3"/>
      <c r="J17" s="3"/>
      <c r="K17" s="48">
        <f>(20697267/1000)-2</f>
        <v>20695.267</v>
      </c>
      <c r="L17" s="3"/>
      <c r="M17" s="48">
        <f>12215+138</f>
        <v>12353</v>
      </c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57"/>
      <c r="L18" s="3"/>
      <c r="M18" s="57"/>
      <c r="N18" s="3"/>
      <c r="O18" s="3"/>
    </row>
    <row r="19" spans="1:15" ht="12.75">
      <c r="A19" s="3"/>
      <c r="B19" s="3"/>
      <c r="C19" s="3" t="s">
        <v>6</v>
      </c>
      <c r="D19" s="3"/>
      <c r="E19" s="3"/>
      <c r="F19" s="3"/>
      <c r="G19" s="3"/>
      <c r="H19" s="3"/>
      <c r="I19" s="3"/>
      <c r="J19" s="3"/>
      <c r="K19" s="58">
        <f>8503394/1000</f>
        <v>8503.394</v>
      </c>
      <c r="L19" s="3"/>
      <c r="M19" s="58">
        <v>10775</v>
      </c>
      <c r="N19" s="3"/>
      <c r="O19" s="3"/>
    </row>
    <row r="20" spans="1:15" ht="13.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59">
        <f>SUM(K17:K19)-1</f>
        <v>29197.661</v>
      </c>
      <c r="L20" s="3"/>
      <c r="M20" s="59">
        <f>SUM(M17:M19)</f>
        <v>23128</v>
      </c>
      <c r="N20" s="3"/>
      <c r="O20" s="3"/>
    </row>
    <row r="21" spans="1:15" ht="13.5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3"/>
      <c r="L21" s="3"/>
      <c r="M21" s="33"/>
      <c r="N21" s="3"/>
      <c r="O21" s="3"/>
    </row>
    <row r="22" spans="1:15" ht="12.75">
      <c r="A22" s="3"/>
      <c r="B22" s="3"/>
      <c r="C22" s="3" t="s">
        <v>7</v>
      </c>
      <c r="D22" s="3"/>
      <c r="E22" s="3"/>
      <c r="F22" s="3"/>
      <c r="G22" s="3"/>
      <c r="H22" s="3"/>
      <c r="I22" s="3"/>
      <c r="J22" s="3"/>
      <c r="K22" s="48">
        <v>25642.486325275655</v>
      </c>
      <c r="L22" s="3"/>
      <c r="M22" s="48">
        <v>22990</v>
      </c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57"/>
      <c r="L23" s="3"/>
      <c r="M23" s="57"/>
      <c r="N23" s="3"/>
      <c r="O23" s="3"/>
    </row>
    <row r="24" spans="1:15" ht="12.75">
      <c r="A24" s="3"/>
      <c r="B24" s="3"/>
      <c r="C24" s="3" t="s">
        <v>8</v>
      </c>
      <c r="D24" s="3"/>
      <c r="E24" s="3"/>
      <c r="F24" s="3"/>
      <c r="G24" s="3"/>
      <c r="H24" s="3"/>
      <c r="I24" s="3"/>
      <c r="J24" s="3"/>
      <c r="K24" s="58">
        <v>3556.01659</v>
      </c>
      <c r="L24" s="3"/>
      <c r="M24" s="58">
        <f>137+1</f>
        <v>138</v>
      </c>
      <c r="N24" s="3"/>
      <c r="O24" s="3"/>
    </row>
    <row r="25" spans="1:15" ht="13.5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59">
        <f>SUM(K22:K24)-1</f>
        <v>29197.502915275654</v>
      </c>
      <c r="L25" s="3"/>
      <c r="M25" s="59">
        <f>SUM(M22:M24)</f>
        <v>23128</v>
      </c>
      <c r="N25" s="3"/>
      <c r="O25" s="3"/>
    </row>
    <row r="26" spans="1:15" ht="13.5" thickTop="1">
      <c r="A26" s="3"/>
      <c r="B26" s="3"/>
      <c r="C26" s="3" t="s">
        <v>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 t="s">
        <v>10</v>
      </c>
      <c r="D28" s="3"/>
      <c r="E28" s="3"/>
      <c r="F28" s="3"/>
      <c r="G28" s="3"/>
      <c r="H28" s="3"/>
      <c r="I28" s="3"/>
      <c r="J28" s="3"/>
      <c r="K28" s="6">
        <f>(369531+1490848)/1000</f>
        <v>1860.379</v>
      </c>
      <c r="L28" s="6"/>
      <c r="M28" s="6">
        <v>41</v>
      </c>
      <c r="N28" s="3"/>
      <c r="O28" s="3"/>
    </row>
    <row r="29" spans="1:15" ht="13.5" thickBot="1">
      <c r="A29" s="3"/>
      <c r="B29" s="3"/>
      <c r="C29" s="3" t="s">
        <v>11</v>
      </c>
      <c r="D29" s="3"/>
      <c r="E29" s="3"/>
      <c r="F29" s="3"/>
      <c r="G29" s="3"/>
      <c r="H29" s="3"/>
      <c r="I29" s="3"/>
      <c r="J29" s="3"/>
      <c r="K29" s="60">
        <f>14122/1000</f>
        <v>14.122</v>
      </c>
      <c r="L29" s="6"/>
      <c r="M29" s="60">
        <v>1185</v>
      </c>
      <c r="N29" s="3"/>
      <c r="O29" s="3"/>
    </row>
    <row r="30" spans="1:15" ht="13.5" thickTop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3" t="s">
        <v>12</v>
      </c>
      <c r="B31" s="3"/>
      <c r="C31" s="14" t="s">
        <v>13</v>
      </c>
      <c r="D31" s="3"/>
      <c r="E31" s="3"/>
      <c r="F31" s="3"/>
      <c r="G31" s="3"/>
      <c r="H31" s="3"/>
      <c r="I31" s="3"/>
      <c r="J31" s="3"/>
      <c r="K31" s="3"/>
      <c r="L31" s="12"/>
      <c r="M31" s="12"/>
      <c r="N31" s="12"/>
      <c r="O31" s="12"/>
    </row>
    <row r="32" spans="1:15" ht="12.75">
      <c r="A32" s="3"/>
      <c r="B32" s="3"/>
      <c r="C32" s="46" t="s">
        <v>84</v>
      </c>
      <c r="D32" s="3"/>
      <c r="E32" s="3"/>
      <c r="F32" s="3"/>
      <c r="G32" s="3"/>
      <c r="H32" s="3"/>
      <c r="I32" s="46"/>
      <c r="J32" s="46"/>
      <c r="K32" s="46"/>
      <c r="L32" s="31"/>
      <c r="M32" s="31"/>
      <c r="N32" s="12"/>
      <c r="O32" s="12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2"/>
      <c r="M33" s="12"/>
      <c r="N33" s="12"/>
      <c r="O33" s="12"/>
    </row>
    <row r="34" spans="1:15" ht="12.75">
      <c r="A34" s="46" t="s">
        <v>14</v>
      </c>
      <c r="B34" s="46"/>
      <c r="C34" s="47" t="s">
        <v>15</v>
      </c>
      <c r="D34" s="46"/>
      <c r="E34" s="46"/>
      <c r="F34" s="46"/>
      <c r="G34" s="46"/>
      <c r="H34" s="46"/>
      <c r="I34" s="46"/>
      <c r="J34" s="46"/>
      <c r="K34" s="46"/>
      <c r="L34" s="31"/>
      <c r="M34" s="31"/>
      <c r="N34" s="31"/>
      <c r="O34" s="31"/>
    </row>
    <row r="35" spans="1:15" ht="12.75">
      <c r="A35" s="46"/>
      <c r="B35" s="46"/>
      <c r="C35" s="46" t="s">
        <v>253</v>
      </c>
      <c r="D35" s="46"/>
      <c r="E35" s="46"/>
      <c r="F35" s="46"/>
      <c r="G35" s="46"/>
      <c r="H35" s="46"/>
      <c r="I35" s="46"/>
      <c r="J35" s="46"/>
      <c r="K35" s="46"/>
      <c r="L35" s="31"/>
      <c r="M35" s="31"/>
      <c r="N35" s="31"/>
      <c r="O35" s="31"/>
    </row>
    <row r="36" spans="1:15" ht="12.75">
      <c r="A36" s="46"/>
      <c r="B36" s="46"/>
      <c r="C36" s="46" t="s">
        <v>252</v>
      </c>
      <c r="D36" s="46"/>
      <c r="E36" s="46"/>
      <c r="F36" s="46"/>
      <c r="G36" s="46"/>
      <c r="H36" s="46"/>
      <c r="I36" s="46"/>
      <c r="J36" s="46"/>
      <c r="K36" s="46"/>
      <c r="L36" s="31"/>
      <c r="M36" s="31"/>
      <c r="N36" s="31"/>
      <c r="O36" s="31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3" t="s">
        <v>16</v>
      </c>
      <c r="B38" s="3"/>
      <c r="C38" s="47" t="s">
        <v>17</v>
      </c>
      <c r="D38" s="46"/>
      <c r="E38" s="46"/>
      <c r="F38" s="46"/>
      <c r="G38" s="46"/>
      <c r="H38" s="31"/>
      <c r="I38" s="31"/>
      <c r="J38" s="31"/>
      <c r="K38" s="31"/>
      <c r="L38" s="31"/>
      <c r="M38" s="31"/>
      <c r="N38" s="31"/>
      <c r="O38" s="31"/>
    </row>
    <row r="39" spans="1:15" ht="12.75">
      <c r="A39" s="3"/>
      <c r="B39" s="3"/>
      <c r="C39" s="46" t="s">
        <v>244</v>
      </c>
      <c r="D39" s="46"/>
      <c r="E39" s="46"/>
      <c r="F39" s="46"/>
      <c r="G39" s="46"/>
      <c r="H39" s="31"/>
      <c r="I39" s="31"/>
      <c r="J39" s="31"/>
      <c r="K39" s="31"/>
      <c r="L39" s="31"/>
      <c r="M39" s="31"/>
      <c r="N39" s="31"/>
      <c r="O39" s="31"/>
    </row>
    <row r="40" spans="1:15" ht="12.75">
      <c r="A40" s="3"/>
      <c r="B40" s="3"/>
      <c r="C40" s="46" t="s">
        <v>245</v>
      </c>
      <c r="D40" s="46"/>
      <c r="E40" s="46"/>
      <c r="F40" s="46"/>
      <c r="G40" s="46"/>
      <c r="H40" s="31"/>
      <c r="I40" s="31"/>
      <c r="J40" s="31"/>
      <c r="K40" s="31"/>
      <c r="L40" s="31"/>
      <c r="M40" s="31"/>
      <c r="N40" s="31"/>
      <c r="O40" s="31"/>
    </row>
    <row r="41" spans="1:15" ht="12.75">
      <c r="A41" s="3"/>
      <c r="B41" s="3"/>
      <c r="C41" s="46"/>
      <c r="D41" s="46"/>
      <c r="E41" s="46"/>
      <c r="F41" s="46"/>
      <c r="G41" s="46"/>
      <c r="H41" s="31"/>
      <c r="I41" s="31"/>
      <c r="J41" s="31"/>
      <c r="K41" s="31"/>
      <c r="L41" s="31"/>
      <c r="M41" s="31"/>
      <c r="N41" s="31"/>
      <c r="O41" s="31"/>
    </row>
    <row r="42" spans="1:15" ht="12.75">
      <c r="A42" s="3" t="s">
        <v>18</v>
      </c>
      <c r="B42" s="3"/>
      <c r="C42" s="47" t="s">
        <v>19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2.75">
      <c r="A43" s="3"/>
      <c r="B43" s="3"/>
      <c r="C43" s="11" t="s">
        <v>256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3"/>
      <c r="B44" s="3"/>
      <c r="C44" s="11" t="s">
        <v>254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12.75">
      <c r="A45" s="3"/>
      <c r="B45" s="3"/>
      <c r="C45" s="46" t="s">
        <v>255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ht="12.75">
      <c r="A46" s="3"/>
      <c r="B46" s="3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2.75">
      <c r="A47" s="3" t="s">
        <v>20</v>
      </c>
      <c r="B47" s="3"/>
      <c r="C47" s="47" t="s">
        <v>21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2.75">
      <c r="A48" s="3"/>
      <c r="B48" s="3"/>
      <c r="C48" s="46" t="s">
        <v>249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2.75">
      <c r="A49" s="3"/>
      <c r="B49" s="3"/>
      <c r="C49" s="46" t="s">
        <v>250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2.75">
      <c r="A50" s="3"/>
      <c r="B50" s="3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2.75">
      <c r="A51" s="3" t="s">
        <v>22</v>
      </c>
      <c r="B51" s="3"/>
      <c r="C51" s="14" t="s">
        <v>23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 t="s">
        <v>24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 t="s">
        <v>25</v>
      </c>
      <c r="B54" s="3"/>
      <c r="C54" s="14" t="s">
        <v>26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46" t="s">
        <v>85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2.75">
      <c r="A56" s="3"/>
      <c r="B56" s="3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2.75">
      <c r="A57" s="3" t="s">
        <v>27</v>
      </c>
      <c r="B57" s="3"/>
      <c r="C57" s="14" t="s">
        <v>28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 t="s">
        <v>243</v>
      </c>
      <c r="D58" s="3"/>
      <c r="E58" s="3"/>
      <c r="F58" s="3"/>
      <c r="G58" s="3"/>
      <c r="H58" s="3"/>
      <c r="I58" s="3"/>
      <c r="J58" s="3"/>
      <c r="K58" s="46"/>
      <c r="L58" s="46"/>
      <c r="M58" s="46"/>
      <c r="N58" s="46"/>
      <c r="O58" s="3"/>
    </row>
    <row r="59" spans="1:15" ht="12.75">
      <c r="A59" s="3"/>
      <c r="B59" s="3"/>
      <c r="C59" s="6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14" t="s">
        <v>29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1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1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14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14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1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 t="s">
        <v>32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64" t="s">
        <v>251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6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</sheetData>
  <mergeCells count="7">
    <mergeCell ref="A5:O5"/>
    <mergeCell ref="A6:O6"/>
    <mergeCell ref="A7:O7"/>
    <mergeCell ref="A1:O1"/>
    <mergeCell ref="A2:O2"/>
    <mergeCell ref="A3:O3"/>
    <mergeCell ref="A4:O4"/>
  </mergeCells>
  <printOptions/>
  <pageMargins left="0.38" right="0.23" top="0.29" bottom="0.26" header="0.34" footer="0.5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finance1</cp:lastModifiedBy>
  <cp:lastPrinted>2005-05-31T10:45:32Z</cp:lastPrinted>
  <dcterms:created xsi:type="dcterms:W3CDTF">1999-08-09T06:44:04Z</dcterms:created>
  <dcterms:modified xsi:type="dcterms:W3CDTF">2005-05-31T10:47:08Z</dcterms:modified>
  <cp:category/>
  <cp:version/>
  <cp:contentType/>
  <cp:contentStatus/>
</cp:coreProperties>
</file>